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2249" i="1"/>
  <c r="H2249" s="1"/>
  <c r="P2248"/>
  <c r="H2248" s="1"/>
  <c r="P2247"/>
  <c r="H2247" s="1"/>
  <c r="P2246"/>
  <c r="G2246" s="1"/>
  <c r="P2243"/>
  <c r="H2243" s="1"/>
  <c r="P2242"/>
  <c r="H2242" s="1"/>
  <c r="P2241"/>
  <c r="H2241" s="1"/>
  <c r="P2240"/>
  <c r="G2240" s="1"/>
  <c r="P2237"/>
  <c r="H2237" s="1"/>
  <c r="P2236"/>
  <c r="H2236" s="1"/>
  <c r="P2235"/>
  <c r="H2235" s="1"/>
  <c r="P2234"/>
  <c r="G2234" s="1"/>
  <c r="P2231"/>
  <c r="H2231" s="1"/>
  <c r="P2230"/>
  <c r="H2230" s="1"/>
  <c r="P2229"/>
  <c r="H2229" s="1"/>
  <c r="P2228"/>
  <c r="G2228" s="1"/>
  <c r="P2225"/>
  <c r="H2225" s="1"/>
  <c r="P2224"/>
  <c r="H2224" s="1"/>
  <c r="P2223"/>
  <c r="H2223" s="1"/>
  <c r="P2222"/>
  <c r="G2222" s="1"/>
  <c r="P2219"/>
  <c r="H2219" s="1"/>
  <c r="P2218"/>
  <c r="H2218" s="1"/>
  <c r="P2217"/>
  <c r="H2217" s="1"/>
  <c r="P2216"/>
  <c r="G2216" s="1"/>
  <c r="P2213"/>
  <c r="H2213" s="1"/>
  <c r="P2212"/>
  <c r="H2212" s="1"/>
  <c r="P2211"/>
  <c r="H2211" s="1"/>
  <c r="P2210"/>
  <c r="G2210" s="1"/>
  <c r="P2207"/>
  <c r="H2207" s="1"/>
  <c r="P2206"/>
  <c r="H2206" s="1"/>
  <c r="P2205"/>
  <c r="H2205" s="1"/>
  <c r="P2204"/>
  <c r="G2204" s="1"/>
  <c r="P2201"/>
  <c r="H2201" s="1"/>
  <c r="P2200"/>
  <c r="H2200" s="1"/>
  <c r="P2199"/>
  <c r="H2199" s="1"/>
  <c r="P2198"/>
  <c r="G2198" s="1"/>
  <c r="P2195"/>
  <c r="H2195" s="1"/>
  <c r="P2194"/>
  <c r="H2194" s="1"/>
  <c r="P2193"/>
  <c r="H2193" s="1"/>
  <c r="P2192"/>
  <c r="G2192" s="1"/>
  <c r="P2189"/>
  <c r="H2189" s="1"/>
  <c r="P2188"/>
  <c r="H2188" s="1"/>
  <c r="P2187"/>
  <c r="H2187" s="1"/>
  <c r="P2186"/>
  <c r="G2186" s="1"/>
  <c r="P2183"/>
  <c r="H2183" s="1"/>
  <c r="P2182"/>
  <c r="H2182" s="1"/>
  <c r="P2181"/>
  <c r="H2181" s="1"/>
  <c r="P2180"/>
  <c r="G2180" s="1"/>
  <c r="P2177"/>
  <c r="H2177" s="1"/>
  <c r="P2176"/>
  <c r="H2176" s="1"/>
  <c r="P2175"/>
  <c r="H2175" s="1"/>
  <c r="P2174"/>
  <c r="G2174" s="1"/>
  <c r="P2171"/>
  <c r="H2171" s="1"/>
  <c r="P2170"/>
  <c r="H2170" s="1"/>
  <c r="P2169"/>
  <c r="H2169" s="1"/>
  <c r="P2168"/>
  <c r="G2168" s="1"/>
  <c r="P2165"/>
  <c r="H2165" s="1"/>
  <c r="P2164"/>
  <c r="H2164" s="1"/>
  <c r="P2163"/>
  <c r="H2163" s="1"/>
  <c r="P2162"/>
  <c r="G2162" s="1"/>
  <c r="P2159"/>
  <c r="G2159" s="1"/>
  <c r="P2158"/>
  <c r="G2158" s="1"/>
  <c r="P2157"/>
  <c r="G2157" s="1"/>
  <c r="P2156"/>
  <c r="F2156" s="1"/>
  <c r="J2151"/>
  <c r="H2151" s="1"/>
  <c r="J2150"/>
  <c r="H2150" s="1"/>
  <c r="J2149"/>
  <c r="H2149" s="1"/>
  <c r="J2148"/>
  <c r="H2148" s="1"/>
  <c r="J2147"/>
  <c r="H2147" s="1"/>
  <c r="J2146"/>
  <c r="H2146" s="1"/>
  <c r="J2145"/>
  <c r="H2145" s="1"/>
  <c r="J2144"/>
  <c r="H2144" s="1"/>
  <c r="J2143"/>
  <c r="H2143" s="1"/>
  <c r="J2142"/>
  <c r="H2142" s="1"/>
  <c r="J2134"/>
  <c r="H2134" s="1"/>
  <c r="J2133"/>
  <c r="H2133" s="1"/>
  <c r="J2132"/>
  <c r="H2132" s="1"/>
  <c r="J2131"/>
  <c r="H2131" s="1"/>
  <c r="J2130"/>
  <c r="H2130" s="1"/>
  <c r="J2129"/>
  <c r="H2129" s="1"/>
  <c r="J2128"/>
  <c r="H2128" s="1"/>
  <c r="J2127"/>
  <c r="H2127" s="1"/>
  <c r="J2126"/>
  <c r="H2126" s="1"/>
  <c r="J2125"/>
  <c r="H2125" s="1"/>
  <c r="J2118"/>
  <c r="H2118" s="1"/>
  <c r="J2117"/>
  <c r="H2117" s="1"/>
  <c r="J2116"/>
  <c r="H2116" s="1"/>
  <c r="J2115"/>
  <c r="H2115" s="1"/>
  <c r="J2114"/>
  <c r="H2114" s="1"/>
  <c r="J2113"/>
  <c r="H2113" s="1"/>
  <c r="J2112"/>
  <c r="H2112" s="1"/>
  <c r="J2111"/>
  <c r="H2111" s="1"/>
  <c r="J2110"/>
  <c r="H2110" s="1"/>
  <c r="J2109"/>
  <c r="H2109" s="1"/>
  <c r="J2101"/>
  <c r="H2101" s="1"/>
  <c r="J2100"/>
  <c r="H2100" s="1"/>
  <c r="J2099"/>
  <c r="H2099" s="1"/>
  <c r="J2098"/>
  <c r="H2098" s="1"/>
  <c r="J2097"/>
  <c r="H2097" s="1"/>
  <c r="J2096"/>
  <c r="H2096" s="1"/>
  <c r="J2095"/>
  <c r="H2095" s="1"/>
  <c r="J2094"/>
  <c r="H2094" s="1"/>
  <c r="J2093"/>
  <c r="H2093" s="1"/>
  <c r="J2092"/>
  <c r="H2092" s="1"/>
  <c r="J2084"/>
  <c r="H2084" s="1"/>
  <c r="J2083"/>
  <c r="H2083" s="1"/>
  <c r="J2082"/>
  <c r="H2082" s="1"/>
  <c r="J2081"/>
  <c r="H2081" s="1"/>
  <c r="J2080"/>
  <c r="H2080" s="1"/>
  <c r="J2079"/>
  <c r="H2079" s="1"/>
  <c r="J2078"/>
  <c r="H2078" s="1"/>
  <c r="J2077"/>
  <c r="H2077" s="1"/>
  <c r="J2076"/>
  <c r="H2076" s="1"/>
  <c r="J2075"/>
  <c r="H2075" s="1"/>
  <c r="J2068"/>
  <c r="H2068" s="1"/>
  <c r="J2067"/>
  <c r="H2067" s="1"/>
  <c r="J2066"/>
  <c r="H2066" s="1"/>
  <c r="J2065"/>
  <c r="H2065" s="1"/>
  <c r="J2064"/>
  <c r="H2064" s="1"/>
  <c r="J2063"/>
  <c r="H2063" s="1"/>
  <c r="J2062"/>
  <c r="H2062" s="1"/>
  <c r="J2061"/>
  <c r="H2061" s="1"/>
  <c r="J2060"/>
  <c r="H2060" s="1"/>
  <c r="J2059"/>
  <c r="H2059" s="1"/>
  <c r="J2052"/>
  <c r="H2052" s="1"/>
  <c r="J2051"/>
  <c r="H2051" s="1"/>
  <c r="J2050"/>
  <c r="H2050" s="1"/>
  <c r="J2049"/>
  <c r="H2049" s="1"/>
  <c r="J2048"/>
  <c r="H2048" s="1"/>
  <c r="J2047"/>
  <c r="H2047" s="1"/>
  <c r="J2046"/>
  <c r="H2046" s="1"/>
  <c r="J2045"/>
  <c r="H2045" s="1"/>
  <c r="J2044"/>
  <c r="H2044" s="1"/>
  <c r="J2043"/>
  <c r="H2043" s="1"/>
  <c r="J2035"/>
  <c r="H2035" s="1"/>
  <c r="J2034"/>
  <c r="H2034" s="1"/>
  <c r="J2033"/>
  <c r="H2033" s="1"/>
  <c r="J2032"/>
  <c r="H2032" s="1"/>
  <c r="J2031"/>
  <c r="H2031" s="1"/>
  <c r="J2030"/>
  <c r="H2030" s="1"/>
  <c r="J2029"/>
  <c r="H2029" s="1"/>
  <c r="J2028"/>
  <c r="H2028" s="1"/>
  <c r="J2027"/>
  <c r="H2027" s="1"/>
  <c r="J2026"/>
  <c r="H2026" s="1"/>
  <c r="J2018"/>
  <c r="H2018" s="1"/>
  <c r="J2017"/>
  <c r="H2017" s="1"/>
  <c r="J2016"/>
  <c r="H2016" s="1"/>
  <c r="J2015"/>
  <c r="H2015" s="1"/>
  <c r="J2014"/>
  <c r="H2014" s="1"/>
  <c r="J2013"/>
  <c r="H2013" s="1"/>
  <c r="J2012"/>
  <c r="H2012" s="1"/>
  <c r="J2011"/>
  <c r="H2011" s="1"/>
  <c r="J2010"/>
  <c r="H2010" s="1"/>
  <c r="J2009"/>
  <c r="H2009" s="1"/>
  <c r="J2001"/>
  <c r="H2001" s="1"/>
  <c r="J2000"/>
  <c r="H2000" s="1"/>
  <c r="J1999"/>
  <c r="H1999" s="1"/>
  <c r="J1998"/>
  <c r="H1998" s="1"/>
  <c r="J1997"/>
  <c r="H1997" s="1"/>
  <c r="J1996"/>
  <c r="H1996" s="1"/>
  <c r="J1995"/>
  <c r="H1995" s="1"/>
  <c r="J1994"/>
  <c r="H1994" s="1"/>
  <c r="J1993"/>
  <c r="H1993" s="1"/>
  <c r="J1992"/>
  <c r="H1992" s="1"/>
  <c r="J1984"/>
  <c r="H1984" s="1"/>
  <c r="J1983"/>
  <c r="H1983" s="1"/>
  <c r="J1982"/>
  <c r="H1982" s="1"/>
  <c r="J1981"/>
  <c r="H1981" s="1"/>
  <c r="J1980"/>
  <c r="H1980" s="1"/>
  <c r="J1979"/>
  <c r="H1979" s="1"/>
  <c r="J1978"/>
  <c r="H1978" s="1"/>
  <c r="J1977"/>
  <c r="H1977" s="1"/>
  <c r="J1976"/>
  <c r="H1976" s="1"/>
  <c r="J1975"/>
  <c r="H1975" s="1"/>
  <c r="J1967"/>
  <c r="H1967" s="1"/>
  <c r="J1966"/>
  <c r="H1966" s="1"/>
  <c r="J1965"/>
  <c r="H1965" s="1"/>
  <c r="J1964"/>
  <c r="H1964" s="1"/>
  <c r="J1963"/>
  <c r="H1963" s="1"/>
  <c r="J1962"/>
  <c r="H1962" s="1"/>
  <c r="J1961"/>
  <c r="H1961" s="1"/>
  <c r="J1960"/>
  <c r="H1960" s="1"/>
  <c r="J1959"/>
  <c r="H1959" s="1"/>
  <c r="J1958"/>
  <c r="H1958" s="1"/>
  <c r="J1951"/>
  <c r="H1951" s="1"/>
  <c r="J1950"/>
  <c r="H1950" s="1"/>
  <c r="J1949"/>
  <c r="H1949" s="1"/>
  <c r="J1948"/>
  <c r="H1948" s="1"/>
  <c r="J1947"/>
  <c r="H1947" s="1"/>
  <c r="J1946"/>
  <c r="H1946" s="1"/>
  <c r="J1945"/>
  <c r="H1945" s="1"/>
  <c r="J1944"/>
  <c r="H1944" s="1"/>
  <c r="J1943"/>
  <c r="H1943" s="1"/>
  <c r="J1942"/>
  <c r="H1942" s="1"/>
  <c r="J1934"/>
  <c r="H1934" s="1"/>
  <c r="J1933"/>
  <c r="H1933" s="1"/>
  <c r="J1932"/>
  <c r="H1932" s="1"/>
  <c r="J1931"/>
  <c r="H1931" s="1"/>
  <c r="J1930"/>
  <c r="H1930" s="1"/>
  <c r="J1929"/>
  <c r="H1929" s="1"/>
  <c r="J1928"/>
  <c r="H1928" s="1"/>
  <c r="J1927"/>
  <c r="H1927" s="1"/>
  <c r="J1926"/>
  <c r="H1926" s="1"/>
  <c r="J1925"/>
  <c r="H1925" s="1"/>
  <c r="J1918"/>
  <c r="H1918" s="1"/>
  <c r="J1917"/>
  <c r="H1917" s="1"/>
  <c r="J1916"/>
  <c r="H1916" s="1"/>
  <c r="J1915"/>
  <c r="H1915" s="1"/>
  <c r="J1914"/>
  <c r="H1914" s="1"/>
  <c r="J1913"/>
  <c r="H1913" s="1"/>
  <c r="J1912"/>
  <c r="H1912" s="1"/>
  <c r="J1911"/>
  <c r="H1911" s="1"/>
  <c r="J1910"/>
  <c r="H1910" s="1"/>
  <c r="J1909"/>
  <c r="H1909" s="1"/>
  <c r="J1901"/>
  <c r="H1901" s="1"/>
  <c r="J1900"/>
  <c r="H1900" s="1"/>
  <c r="J1899"/>
  <c r="H1899" s="1"/>
  <c r="J1898"/>
  <c r="H1898" s="1"/>
  <c r="J1897"/>
  <c r="H1897" s="1"/>
  <c r="J1896"/>
  <c r="H1896" s="1"/>
  <c r="J1895"/>
  <c r="H1895" s="1"/>
  <c r="J1894"/>
  <c r="H1894" s="1"/>
  <c r="J1893"/>
  <c r="H1893" s="1"/>
  <c r="J1892"/>
  <c r="H1892" s="1"/>
  <c r="J1884"/>
  <c r="H1884" s="1"/>
  <c r="J1883"/>
  <c r="H1883" s="1"/>
  <c r="J1882"/>
  <c r="H1882" s="1"/>
  <c r="J1881"/>
  <c r="H1881" s="1"/>
  <c r="J1880"/>
  <c r="H1880" s="1"/>
  <c r="J1879"/>
  <c r="H1879" s="1"/>
  <c r="J1878"/>
  <c r="H1878" s="1"/>
  <c r="J1877"/>
  <c r="H1877" s="1"/>
  <c r="J1876"/>
  <c r="H1876" s="1"/>
  <c r="J1875"/>
  <c r="H1875" s="1"/>
  <c r="J1867"/>
  <c r="H1867" s="1"/>
  <c r="J1866"/>
  <c r="H1866" s="1"/>
  <c r="J1865"/>
  <c r="H1865" s="1"/>
  <c r="J1864"/>
  <c r="H1864" s="1"/>
  <c r="J1863"/>
  <c r="H1863" s="1"/>
  <c r="J1862"/>
  <c r="H1862" s="1"/>
  <c r="J1861"/>
  <c r="H1861" s="1"/>
  <c r="J1860"/>
  <c r="H1860" s="1"/>
  <c r="J1859"/>
  <c r="H1859" s="1"/>
  <c r="J1858"/>
  <c r="H1858" s="1"/>
  <c r="K1826"/>
  <c r="J1849" s="1"/>
  <c r="J1819"/>
  <c r="G1819" s="1"/>
  <c r="J1818"/>
  <c r="H1818" s="1"/>
  <c r="J1817"/>
  <c r="G1817" s="1"/>
  <c r="J1816"/>
  <c r="H1816" s="1"/>
  <c r="J1815"/>
  <c r="G1815" s="1"/>
  <c r="J1814"/>
  <c r="H1814" s="1"/>
  <c r="J1813"/>
  <c r="G1813" s="1"/>
  <c r="J1812"/>
  <c r="H1812" s="1"/>
  <c r="J1804"/>
  <c r="H1804" s="1"/>
  <c r="J1803"/>
  <c r="H1803" s="1"/>
  <c r="J1802"/>
  <c r="H1802" s="1"/>
  <c r="J1801"/>
  <c r="H1801" s="1"/>
  <c r="J1800"/>
  <c r="H1800" s="1"/>
  <c r="J1799"/>
  <c r="H1799" s="1"/>
  <c r="J1798"/>
  <c r="H1798" s="1"/>
  <c r="J1797"/>
  <c r="H1797" s="1"/>
  <c r="J1789"/>
  <c r="H1789" s="1"/>
  <c r="J1788"/>
  <c r="H1788" s="1"/>
  <c r="J1787"/>
  <c r="H1787" s="1"/>
  <c r="J1786"/>
  <c r="H1786" s="1"/>
  <c r="J1785"/>
  <c r="H1785" s="1"/>
  <c r="J1784"/>
  <c r="H1784" s="1"/>
  <c r="J1783"/>
  <c r="H1783" s="1"/>
  <c r="J1782"/>
  <c r="H1782" s="1"/>
  <c r="J1774"/>
  <c r="H1774" s="1"/>
  <c r="J1773"/>
  <c r="H1773" s="1"/>
  <c r="J1772"/>
  <c r="H1772" s="1"/>
  <c r="J1771"/>
  <c r="H1771" s="1"/>
  <c r="J1770"/>
  <c r="H1770" s="1"/>
  <c r="J1769"/>
  <c r="H1769" s="1"/>
  <c r="J1768"/>
  <c r="H1768" s="1"/>
  <c r="J1767"/>
  <c r="H1767" s="1"/>
  <c r="J1759"/>
  <c r="H1759" s="1"/>
  <c r="J1758"/>
  <c r="H1758" s="1"/>
  <c r="J1757"/>
  <c r="H1757" s="1"/>
  <c r="J1756"/>
  <c r="H1756" s="1"/>
  <c r="J1755"/>
  <c r="H1755" s="1"/>
  <c r="J1754"/>
  <c r="H1754" s="1"/>
  <c r="J1753"/>
  <c r="H1753" s="1"/>
  <c r="J1752"/>
  <c r="H1752" s="1"/>
  <c r="J1744"/>
  <c r="H1744" s="1"/>
  <c r="J1743"/>
  <c r="H1743" s="1"/>
  <c r="J1742"/>
  <c r="H1742" s="1"/>
  <c r="J1741"/>
  <c r="H1741" s="1"/>
  <c r="J1740"/>
  <c r="H1740" s="1"/>
  <c r="J1739"/>
  <c r="H1739" s="1"/>
  <c r="J1738"/>
  <c r="H1738" s="1"/>
  <c r="J1737"/>
  <c r="H1737" s="1"/>
  <c r="J1729"/>
  <c r="H1729" s="1"/>
  <c r="J1728"/>
  <c r="H1728" s="1"/>
  <c r="J1727"/>
  <c r="H1727" s="1"/>
  <c r="J1726"/>
  <c r="H1726" s="1"/>
  <c r="J1725"/>
  <c r="H1725" s="1"/>
  <c r="J1724"/>
  <c r="H1724" s="1"/>
  <c r="J1723"/>
  <c r="H1723" s="1"/>
  <c r="J1722"/>
  <c r="H1722" s="1"/>
  <c r="J1714"/>
  <c r="H1714" s="1"/>
  <c r="J1713"/>
  <c r="H1713" s="1"/>
  <c r="J1712"/>
  <c r="H1712" s="1"/>
  <c r="J1711"/>
  <c r="H1711" s="1"/>
  <c r="J1710"/>
  <c r="H1710" s="1"/>
  <c r="J1709"/>
  <c r="H1709" s="1"/>
  <c r="J1708"/>
  <c r="H1708" s="1"/>
  <c r="J1707"/>
  <c r="H1707" s="1"/>
  <c r="K1675"/>
  <c r="J1699" s="1"/>
  <c r="K1644"/>
  <c r="J1668" s="1"/>
  <c r="K1613"/>
  <c r="J1637" s="1"/>
  <c r="K1582"/>
  <c r="J1606" s="1"/>
  <c r="K1551"/>
  <c r="J1575" s="1"/>
  <c r="K1520"/>
  <c r="J1544" s="1"/>
  <c r="K1489"/>
  <c r="J1507" s="1"/>
  <c r="K1458"/>
  <c r="J1467" s="1"/>
  <c r="K1427"/>
  <c r="J1451" s="1"/>
  <c r="G1426"/>
  <c r="F1426"/>
  <c r="G1423"/>
  <c r="F1423"/>
  <c r="K1395"/>
  <c r="J1419" s="1"/>
  <c r="G1391"/>
  <c r="F1391"/>
  <c r="J1387"/>
  <c r="H1387" s="1"/>
  <c r="J1386"/>
  <c r="H1386" s="1"/>
  <c r="J1385"/>
  <c r="H1385" s="1"/>
  <c r="J1384"/>
  <c r="H1384" s="1"/>
  <c r="J1383"/>
  <c r="H1383" s="1"/>
  <c r="J1382"/>
  <c r="H1382" s="1"/>
  <c r="J1381"/>
  <c r="H1381" s="1"/>
  <c r="J1380"/>
  <c r="H1380" s="1"/>
  <c r="J1372"/>
  <c r="H1372" s="1"/>
  <c r="J1371"/>
  <c r="H1371" s="1"/>
  <c r="J1370"/>
  <c r="H1370" s="1"/>
  <c r="J1369"/>
  <c r="H1369" s="1"/>
  <c r="J1368"/>
  <c r="H1368" s="1"/>
  <c r="J1367"/>
  <c r="H1367" s="1"/>
  <c r="J1366"/>
  <c r="H1366" s="1"/>
  <c r="J1365"/>
  <c r="H1365" s="1"/>
  <c r="J1357"/>
  <c r="H1357" s="1"/>
  <c r="J1356"/>
  <c r="H1356" s="1"/>
  <c r="J1355"/>
  <c r="H1355" s="1"/>
  <c r="J1354"/>
  <c r="H1354" s="1"/>
  <c r="J1353"/>
  <c r="H1353" s="1"/>
  <c r="J1352"/>
  <c r="H1352" s="1"/>
  <c r="J1351"/>
  <c r="H1351" s="1"/>
  <c r="J1350"/>
  <c r="H1350" s="1"/>
  <c r="J1342"/>
  <c r="H1342" s="1"/>
  <c r="J1341"/>
  <c r="H1341" s="1"/>
  <c r="J1340"/>
  <c r="H1340" s="1"/>
  <c r="J1339"/>
  <c r="H1339" s="1"/>
  <c r="J1338"/>
  <c r="H1338" s="1"/>
  <c r="J1337"/>
  <c r="H1337" s="1"/>
  <c r="J1336"/>
  <c r="H1336" s="1"/>
  <c r="J1335"/>
  <c r="H1335" s="1"/>
  <c r="J1327"/>
  <c r="H1327" s="1"/>
  <c r="J1326"/>
  <c r="H1326" s="1"/>
  <c r="J1325"/>
  <c r="H1325" s="1"/>
  <c r="J1324"/>
  <c r="H1324" s="1"/>
  <c r="J1323"/>
  <c r="H1323" s="1"/>
  <c r="J1322"/>
  <c r="H1322" s="1"/>
  <c r="J1321"/>
  <c r="H1321" s="1"/>
  <c r="J1320"/>
  <c r="H1320" s="1"/>
  <c r="J1312"/>
  <c r="H1312" s="1"/>
  <c r="J1311"/>
  <c r="H1311" s="1"/>
  <c r="J1310"/>
  <c r="H1310" s="1"/>
  <c r="J1309"/>
  <c r="H1309" s="1"/>
  <c r="J1308"/>
  <c r="H1308" s="1"/>
  <c r="J1307"/>
  <c r="H1307" s="1"/>
  <c r="J1306"/>
  <c r="H1306" s="1"/>
  <c r="J1305"/>
  <c r="H1305" s="1"/>
  <c r="J1297"/>
  <c r="H1297" s="1"/>
  <c r="J1296"/>
  <c r="H1296" s="1"/>
  <c r="J1295"/>
  <c r="H1295" s="1"/>
  <c r="J1294"/>
  <c r="H1294" s="1"/>
  <c r="J1293"/>
  <c r="H1293" s="1"/>
  <c r="J1292"/>
  <c r="H1292" s="1"/>
  <c r="J1291"/>
  <c r="H1291" s="1"/>
  <c r="J1290"/>
  <c r="H1290" s="1"/>
  <c r="J1282"/>
  <c r="H1282" s="1"/>
  <c r="J1281"/>
  <c r="H1281" s="1"/>
  <c r="J1280"/>
  <c r="H1280" s="1"/>
  <c r="J1279"/>
  <c r="H1279" s="1"/>
  <c r="J1278"/>
  <c r="H1278" s="1"/>
  <c r="J1277"/>
  <c r="H1277" s="1"/>
  <c r="J1276"/>
  <c r="H1276" s="1"/>
  <c r="J1275"/>
  <c r="H1275" s="1"/>
  <c r="J1267"/>
  <c r="H1267" s="1"/>
  <c r="J1266"/>
  <c r="H1266" s="1"/>
  <c r="J1265"/>
  <c r="H1265" s="1"/>
  <c r="J1264"/>
  <c r="H1264" s="1"/>
  <c r="J1263"/>
  <c r="H1263" s="1"/>
  <c r="J1262"/>
  <c r="H1262" s="1"/>
  <c r="J1261"/>
  <c r="H1261" s="1"/>
  <c r="J1260"/>
  <c r="H1260" s="1"/>
  <c r="J1252"/>
  <c r="H1252" s="1"/>
  <c r="J1251"/>
  <c r="H1251" s="1"/>
  <c r="J1250"/>
  <c r="H1250" s="1"/>
  <c r="J1249"/>
  <c r="H1249" s="1"/>
  <c r="J1248"/>
  <c r="H1248" s="1"/>
  <c r="J1247"/>
  <c r="H1247" s="1"/>
  <c r="J1246"/>
  <c r="H1246" s="1"/>
  <c r="J1245"/>
  <c r="H1245" s="1"/>
  <c r="J1237"/>
  <c r="H1237" s="1"/>
  <c r="J1236"/>
  <c r="H1236" s="1"/>
  <c r="J1235"/>
  <c r="H1235" s="1"/>
  <c r="J1234"/>
  <c r="H1234" s="1"/>
  <c r="J1233"/>
  <c r="H1233" s="1"/>
  <c r="J1232"/>
  <c r="H1232" s="1"/>
  <c r="J1231"/>
  <c r="H1231" s="1"/>
  <c r="J1230"/>
  <c r="H1230" s="1"/>
  <c r="J1222"/>
  <c r="H1222" s="1"/>
  <c r="J1221"/>
  <c r="H1221" s="1"/>
  <c r="J1220"/>
  <c r="H1220" s="1"/>
  <c r="J1219"/>
  <c r="H1219" s="1"/>
  <c r="J1218"/>
  <c r="H1218" s="1"/>
  <c r="J1217"/>
  <c r="H1217" s="1"/>
  <c r="J1216"/>
  <c r="H1216" s="1"/>
  <c r="J1215"/>
  <c r="H1215" s="1"/>
  <c r="H1209"/>
  <c r="G1209"/>
  <c r="F1209"/>
  <c r="E1209"/>
  <c r="J1205"/>
  <c r="H1205" s="1"/>
  <c r="J1204"/>
  <c r="H1204" s="1"/>
  <c r="J1203"/>
  <c r="H1203" s="1"/>
  <c r="J1202"/>
  <c r="H1202" s="1"/>
  <c r="J1201"/>
  <c r="H1201" s="1"/>
  <c r="J1200"/>
  <c r="H1200" s="1"/>
  <c r="J1199"/>
  <c r="H1199" s="1"/>
  <c r="J1198"/>
  <c r="H1198" s="1"/>
  <c r="J1190"/>
  <c r="H1190" s="1"/>
  <c r="J1189"/>
  <c r="H1189" s="1"/>
  <c r="J1188"/>
  <c r="H1188" s="1"/>
  <c r="J1187"/>
  <c r="H1187" s="1"/>
  <c r="J1186"/>
  <c r="H1186" s="1"/>
  <c r="J1185"/>
  <c r="H1185" s="1"/>
  <c r="J1184"/>
  <c r="H1184" s="1"/>
  <c r="J1183"/>
  <c r="H1183" s="1"/>
  <c r="J1175"/>
  <c r="H1175" s="1"/>
  <c r="J1174"/>
  <c r="H1174" s="1"/>
  <c r="J1173"/>
  <c r="H1173" s="1"/>
  <c r="J1172"/>
  <c r="H1172" s="1"/>
  <c r="J1171"/>
  <c r="H1171" s="1"/>
  <c r="J1170"/>
  <c r="H1170" s="1"/>
  <c r="J1169"/>
  <c r="H1169" s="1"/>
  <c r="J1168"/>
  <c r="H1168" s="1"/>
  <c r="J1160"/>
  <c r="H1160" s="1"/>
  <c r="J1159"/>
  <c r="H1159" s="1"/>
  <c r="J1158"/>
  <c r="H1158" s="1"/>
  <c r="J1157"/>
  <c r="H1157" s="1"/>
  <c r="J1156"/>
  <c r="H1156" s="1"/>
  <c r="J1155"/>
  <c r="H1155" s="1"/>
  <c r="J1154"/>
  <c r="H1154" s="1"/>
  <c r="J1153"/>
  <c r="H1153" s="1"/>
  <c r="J1145"/>
  <c r="H1145" s="1"/>
  <c r="J1144"/>
  <c r="H1144" s="1"/>
  <c r="J1143"/>
  <c r="H1143" s="1"/>
  <c r="J1142"/>
  <c r="H1142" s="1"/>
  <c r="J1141"/>
  <c r="H1141" s="1"/>
  <c r="J1140"/>
  <c r="H1140" s="1"/>
  <c r="J1139"/>
  <c r="H1139" s="1"/>
  <c r="J1138"/>
  <c r="H1138" s="1"/>
  <c r="J1130"/>
  <c r="H1130" s="1"/>
  <c r="J1129"/>
  <c r="H1129" s="1"/>
  <c r="J1128"/>
  <c r="H1128" s="1"/>
  <c r="J1127"/>
  <c r="H1127" s="1"/>
  <c r="J1126"/>
  <c r="H1126" s="1"/>
  <c r="J1125"/>
  <c r="H1125" s="1"/>
  <c r="J1124"/>
  <c r="H1124" s="1"/>
  <c r="J1123"/>
  <c r="H1123" s="1"/>
  <c r="J1115"/>
  <c r="H1115" s="1"/>
  <c r="J1114"/>
  <c r="H1114" s="1"/>
  <c r="J1113"/>
  <c r="H1113" s="1"/>
  <c r="J1112"/>
  <c r="H1112" s="1"/>
  <c r="J1111"/>
  <c r="H1111" s="1"/>
  <c r="J1110"/>
  <c r="H1110" s="1"/>
  <c r="J1109"/>
  <c r="H1109" s="1"/>
  <c r="J1108"/>
  <c r="H1108" s="1"/>
  <c r="J1100"/>
  <c r="H1100" s="1"/>
  <c r="J1099"/>
  <c r="H1099" s="1"/>
  <c r="J1098"/>
  <c r="H1098" s="1"/>
  <c r="J1097"/>
  <c r="H1097" s="1"/>
  <c r="J1096"/>
  <c r="H1096" s="1"/>
  <c r="J1095"/>
  <c r="H1095" s="1"/>
  <c r="J1094"/>
  <c r="H1094" s="1"/>
  <c r="J1093"/>
  <c r="H1093" s="1"/>
  <c r="H1085"/>
  <c r="G1085"/>
  <c r="F1085"/>
  <c r="E1085"/>
  <c r="H1084"/>
  <c r="G1084"/>
  <c r="F1084"/>
  <c r="E1084"/>
  <c r="H1083"/>
  <c r="G1083"/>
  <c r="F1083"/>
  <c r="E1083"/>
  <c r="H1082"/>
  <c r="G1082"/>
  <c r="F1082"/>
  <c r="E1082"/>
  <c r="H1081"/>
  <c r="G1081"/>
  <c r="F1081"/>
  <c r="E1081"/>
  <c r="H1080"/>
  <c r="G1080"/>
  <c r="F1080"/>
  <c r="E1080"/>
  <c r="H1079"/>
  <c r="G1079"/>
  <c r="F1079"/>
  <c r="E1079"/>
  <c r="H1078"/>
  <c r="G1078"/>
  <c r="F1078"/>
  <c r="E1078"/>
  <c r="H1077"/>
  <c r="G1077"/>
  <c r="F1077"/>
  <c r="E1077"/>
  <c r="H1076"/>
  <c r="G1076"/>
  <c r="F1076"/>
  <c r="E1076"/>
  <c r="H1068"/>
  <c r="G1068"/>
  <c r="F1068"/>
  <c r="E1068"/>
  <c r="H1067"/>
  <c r="G1067"/>
  <c r="F1067"/>
  <c r="E1067"/>
  <c r="H1066"/>
  <c r="G1066"/>
  <c r="F1066"/>
  <c r="E1066"/>
  <c r="H1065"/>
  <c r="G1065"/>
  <c r="F1065"/>
  <c r="E1065"/>
  <c r="H1064"/>
  <c r="G1064"/>
  <c r="F1064"/>
  <c r="E1064"/>
  <c r="H1063"/>
  <c r="G1063"/>
  <c r="F1063"/>
  <c r="E1063"/>
  <c r="H1062"/>
  <c r="G1062"/>
  <c r="F1062"/>
  <c r="E1062"/>
  <c r="H1061"/>
  <c r="G1061"/>
  <c r="F1061"/>
  <c r="E1061"/>
  <c r="H1060"/>
  <c r="G1060"/>
  <c r="F1060"/>
  <c r="E1060"/>
  <c r="H1059"/>
  <c r="G1059"/>
  <c r="F1059"/>
  <c r="E1059"/>
  <c r="H1051"/>
  <c r="G1051"/>
  <c r="F1051"/>
  <c r="E1051"/>
  <c r="H1050"/>
  <c r="G1050"/>
  <c r="F1050"/>
  <c r="E1050"/>
  <c r="H1049"/>
  <c r="G1049"/>
  <c r="F1049"/>
  <c r="E1049"/>
  <c r="H1048"/>
  <c r="G1048"/>
  <c r="F1048"/>
  <c r="E1048"/>
  <c r="H1047"/>
  <c r="G1047"/>
  <c r="F1047"/>
  <c r="E1047"/>
  <c r="H1046"/>
  <c r="G1046"/>
  <c r="F1046"/>
  <c r="E1046"/>
  <c r="H1045"/>
  <c r="G1045"/>
  <c r="F1045"/>
  <c r="E1045"/>
  <c r="H1044"/>
  <c r="G1044"/>
  <c r="F1044"/>
  <c r="E1044"/>
  <c r="H1043"/>
  <c r="G1043"/>
  <c r="F1043"/>
  <c r="E1043"/>
  <c r="H1042"/>
  <c r="G1042"/>
  <c r="F1042"/>
  <c r="E1042"/>
  <c r="H1023"/>
  <c r="H1034" s="1"/>
  <c r="G1023"/>
  <c r="G1034" s="1"/>
  <c r="F1023"/>
  <c r="F1034" s="1"/>
  <c r="E1023"/>
  <c r="E1034" s="1"/>
  <c r="H1020"/>
  <c r="G1020"/>
  <c r="F1020"/>
  <c r="E1020"/>
  <c r="H1016"/>
  <c r="G1016"/>
  <c r="F1016"/>
  <c r="E1016"/>
  <c r="H1015"/>
  <c r="G1015"/>
  <c r="F1015"/>
  <c r="E1015"/>
  <c r="H1014"/>
  <c r="G1014"/>
  <c r="F1014"/>
  <c r="E1014"/>
  <c r="H1013"/>
  <c r="G1013"/>
  <c r="F1013"/>
  <c r="E1013"/>
  <c r="H1012"/>
  <c r="G1012"/>
  <c r="F1012"/>
  <c r="E1012"/>
  <c r="H1011"/>
  <c r="G1011"/>
  <c r="F1011"/>
  <c r="E1011"/>
  <c r="H1010"/>
  <c r="G1010"/>
  <c r="F1010"/>
  <c r="E1010"/>
  <c r="H1009"/>
  <c r="G1009"/>
  <c r="F1009"/>
  <c r="E1009"/>
  <c r="H1008"/>
  <c r="G1008"/>
  <c r="F1008"/>
  <c r="E1008"/>
  <c r="H1007"/>
  <c r="G1007"/>
  <c r="F1007"/>
  <c r="E1007"/>
  <c r="H999"/>
  <c r="G999"/>
  <c r="F999"/>
  <c r="E999"/>
  <c r="H998"/>
  <c r="G998"/>
  <c r="F998"/>
  <c r="E998"/>
  <c r="H997"/>
  <c r="G997"/>
  <c r="F997"/>
  <c r="E997"/>
  <c r="H996"/>
  <c r="G996"/>
  <c r="F996"/>
  <c r="E996"/>
  <c r="H995"/>
  <c r="G995"/>
  <c r="F995"/>
  <c r="E995"/>
  <c r="H994"/>
  <c r="G994"/>
  <c r="F994"/>
  <c r="E994"/>
  <c r="H993"/>
  <c r="G993"/>
  <c r="F993"/>
  <c r="E993"/>
  <c r="H992"/>
  <c r="G992"/>
  <c r="F992"/>
  <c r="E992"/>
  <c r="H991"/>
  <c r="G991"/>
  <c r="F991"/>
  <c r="E991"/>
  <c r="H990"/>
  <c r="G990"/>
  <c r="F990"/>
  <c r="E990"/>
  <c r="H982"/>
  <c r="G982"/>
  <c r="F982"/>
  <c r="E982"/>
  <c r="H981"/>
  <c r="G981"/>
  <c r="F981"/>
  <c r="E981"/>
  <c r="H980"/>
  <c r="G980"/>
  <c r="F980"/>
  <c r="E980"/>
  <c r="H979"/>
  <c r="G979"/>
  <c r="F979"/>
  <c r="E979"/>
  <c r="H978"/>
  <c r="G978"/>
  <c r="F978"/>
  <c r="E978"/>
  <c r="H977"/>
  <c r="G977"/>
  <c r="F977"/>
  <c r="E977"/>
  <c r="H976"/>
  <c r="G976"/>
  <c r="F976"/>
  <c r="E976"/>
  <c r="H975"/>
  <c r="G975"/>
  <c r="F975"/>
  <c r="E975"/>
  <c r="H974"/>
  <c r="G974"/>
  <c r="F974"/>
  <c r="E974"/>
  <c r="H973"/>
  <c r="G973"/>
  <c r="F973"/>
  <c r="E973"/>
  <c r="H965"/>
  <c r="G965"/>
  <c r="F965"/>
  <c r="E965"/>
  <c r="H964"/>
  <c r="G964"/>
  <c r="F964"/>
  <c r="E964"/>
  <c r="H963"/>
  <c r="G963"/>
  <c r="F963"/>
  <c r="E963"/>
  <c r="H962"/>
  <c r="G962"/>
  <c r="F962"/>
  <c r="E962"/>
  <c r="H961"/>
  <c r="G961"/>
  <c r="F961"/>
  <c r="E961"/>
  <c r="H960"/>
  <c r="G960"/>
  <c r="F960"/>
  <c r="E960"/>
  <c r="H959"/>
  <c r="G959"/>
  <c r="F959"/>
  <c r="E959"/>
  <c r="H958"/>
  <c r="G958"/>
  <c r="F958"/>
  <c r="E958"/>
  <c r="H957"/>
  <c r="G957"/>
  <c r="F957"/>
  <c r="E957"/>
  <c r="H956"/>
  <c r="G956"/>
  <c r="F956"/>
  <c r="E956"/>
  <c r="H948"/>
  <c r="G948"/>
  <c r="F948"/>
  <c r="E948"/>
  <c r="H947"/>
  <c r="G947"/>
  <c r="F947"/>
  <c r="E947"/>
  <c r="H946"/>
  <c r="G946"/>
  <c r="F946"/>
  <c r="E946"/>
  <c r="H945"/>
  <c r="G945"/>
  <c r="F945"/>
  <c r="E945"/>
  <c r="H944"/>
  <c r="G944"/>
  <c r="F944"/>
  <c r="E944"/>
  <c r="H943"/>
  <c r="G943"/>
  <c r="F943"/>
  <c r="E943"/>
  <c r="H942"/>
  <c r="G942"/>
  <c r="F942"/>
  <c r="E942"/>
  <c r="H941"/>
  <c r="G941"/>
  <c r="F941"/>
  <c r="E941"/>
  <c r="H940"/>
  <c r="G940"/>
  <c r="F940"/>
  <c r="E940"/>
  <c r="H939"/>
  <c r="G939"/>
  <c r="F939"/>
  <c r="E939"/>
  <c r="H931"/>
  <c r="G931"/>
  <c r="F931"/>
  <c r="E931"/>
  <c r="H930"/>
  <c r="G930"/>
  <c r="F930"/>
  <c r="E930"/>
  <c r="H929"/>
  <c r="G929"/>
  <c r="F929"/>
  <c r="E929"/>
  <c r="H928"/>
  <c r="G928"/>
  <c r="F928"/>
  <c r="E928"/>
  <c r="H927"/>
  <c r="G927"/>
  <c r="F927"/>
  <c r="E927"/>
  <c r="H926"/>
  <c r="G926"/>
  <c r="F926"/>
  <c r="E926"/>
  <c r="H925"/>
  <c r="G925"/>
  <c r="F925"/>
  <c r="E925"/>
  <c r="H924"/>
  <c r="G924"/>
  <c r="F924"/>
  <c r="E924"/>
  <c r="H923"/>
  <c r="G923"/>
  <c r="F923"/>
  <c r="E923"/>
  <c r="H922"/>
  <c r="G922"/>
  <c r="F922"/>
  <c r="E922"/>
  <c r="H915"/>
  <c r="G915"/>
  <c r="F915"/>
  <c r="E915"/>
  <c r="H914"/>
  <c r="G914"/>
  <c r="F914"/>
  <c r="E914"/>
  <c r="H913"/>
  <c r="G913"/>
  <c r="F913"/>
  <c r="E913"/>
  <c r="H912"/>
  <c r="G912"/>
  <c r="F912"/>
  <c r="E912"/>
  <c r="H911"/>
  <c r="G911"/>
  <c r="F911"/>
  <c r="E911"/>
  <c r="H910"/>
  <c r="G910"/>
  <c r="F910"/>
  <c r="E910"/>
  <c r="H909"/>
  <c r="G909"/>
  <c r="F909"/>
  <c r="E909"/>
  <c r="H908"/>
  <c r="G908"/>
  <c r="F908"/>
  <c r="E908"/>
  <c r="H907"/>
  <c r="G907"/>
  <c r="F907"/>
  <c r="E907"/>
  <c r="H906"/>
  <c r="G906"/>
  <c r="F906"/>
  <c r="E906"/>
  <c r="H899"/>
  <c r="G899"/>
  <c r="F899"/>
  <c r="E899"/>
  <c r="H898"/>
  <c r="G898"/>
  <c r="F898"/>
  <c r="E898"/>
  <c r="H897"/>
  <c r="G897"/>
  <c r="F897"/>
  <c r="E897"/>
  <c r="H896"/>
  <c r="G896"/>
  <c r="F896"/>
  <c r="E896"/>
  <c r="H895"/>
  <c r="G895"/>
  <c r="F895"/>
  <c r="E895"/>
  <c r="H894"/>
  <c r="G894"/>
  <c r="F894"/>
  <c r="E894"/>
  <c r="H893"/>
  <c r="G893"/>
  <c r="F893"/>
  <c r="E893"/>
  <c r="H892"/>
  <c r="G892"/>
  <c r="F892"/>
  <c r="E892"/>
  <c r="H891"/>
  <c r="G891"/>
  <c r="F891"/>
  <c r="E891"/>
  <c r="H890"/>
  <c r="G890"/>
  <c r="F890"/>
  <c r="E890"/>
  <c r="H882"/>
  <c r="G882"/>
  <c r="F882"/>
  <c r="E882"/>
  <c r="H881"/>
  <c r="G881"/>
  <c r="F881"/>
  <c r="E881"/>
  <c r="H880"/>
  <c r="G880"/>
  <c r="F880"/>
  <c r="E880"/>
  <c r="H879"/>
  <c r="G879"/>
  <c r="F879"/>
  <c r="E879"/>
  <c r="H878"/>
  <c r="G878"/>
  <c r="F878"/>
  <c r="E878"/>
  <c r="H877"/>
  <c r="G877"/>
  <c r="F877"/>
  <c r="E877"/>
  <c r="H876"/>
  <c r="G876"/>
  <c r="F876"/>
  <c r="E876"/>
  <c r="H875"/>
  <c r="G875"/>
  <c r="F875"/>
  <c r="E875"/>
  <c r="H874"/>
  <c r="G874"/>
  <c r="F874"/>
  <c r="E874"/>
  <c r="H873"/>
  <c r="G873"/>
  <c r="F873"/>
  <c r="E873"/>
  <c r="H866"/>
  <c r="G866"/>
  <c r="F866"/>
  <c r="E866"/>
  <c r="H865"/>
  <c r="G865"/>
  <c r="F865"/>
  <c r="E865"/>
  <c r="H864"/>
  <c r="G864"/>
  <c r="F864"/>
  <c r="E864"/>
  <c r="H863"/>
  <c r="G863"/>
  <c r="F863"/>
  <c r="E863"/>
  <c r="H862"/>
  <c r="G862"/>
  <c r="F862"/>
  <c r="E862"/>
  <c r="H861"/>
  <c r="G861"/>
  <c r="F861"/>
  <c r="E861"/>
  <c r="H860"/>
  <c r="G860"/>
  <c r="F860"/>
  <c r="E860"/>
  <c r="H859"/>
  <c r="G859"/>
  <c r="F859"/>
  <c r="E859"/>
  <c r="H858"/>
  <c r="G858"/>
  <c r="F858"/>
  <c r="E858"/>
  <c r="H857"/>
  <c r="G857"/>
  <c r="F857"/>
  <c r="E857"/>
  <c r="H850"/>
  <c r="G850"/>
  <c r="F850"/>
  <c r="E850"/>
  <c r="H849"/>
  <c r="G849"/>
  <c r="F849"/>
  <c r="E849"/>
  <c r="H848"/>
  <c r="G848"/>
  <c r="F848"/>
  <c r="E848"/>
  <c r="H847"/>
  <c r="G847"/>
  <c r="F847"/>
  <c r="E847"/>
  <c r="H846"/>
  <c r="G846"/>
  <c r="F846"/>
  <c r="E846"/>
  <c r="H845"/>
  <c r="G845"/>
  <c r="F845"/>
  <c r="E845"/>
  <c r="H844"/>
  <c r="G844"/>
  <c r="F844"/>
  <c r="E844"/>
  <c r="H843"/>
  <c r="G843"/>
  <c r="F843"/>
  <c r="E843"/>
  <c r="H842"/>
  <c r="G842"/>
  <c r="F842"/>
  <c r="E842"/>
  <c r="H841"/>
  <c r="G841"/>
  <c r="F841"/>
  <c r="E841"/>
  <c r="H833"/>
  <c r="G833"/>
  <c r="F833"/>
  <c r="E833"/>
  <c r="H832"/>
  <c r="G832"/>
  <c r="F832"/>
  <c r="E832"/>
  <c r="H831"/>
  <c r="G831"/>
  <c r="F831"/>
  <c r="E831"/>
  <c r="H830"/>
  <c r="G830"/>
  <c r="F830"/>
  <c r="E830"/>
  <c r="H829"/>
  <c r="G829"/>
  <c r="F829"/>
  <c r="E829"/>
  <c r="H828"/>
  <c r="G828"/>
  <c r="F828"/>
  <c r="E828"/>
  <c r="H827"/>
  <c r="G827"/>
  <c r="F827"/>
  <c r="E827"/>
  <c r="H826"/>
  <c r="G826"/>
  <c r="F826"/>
  <c r="E826"/>
  <c r="H825"/>
  <c r="G825"/>
  <c r="F825"/>
  <c r="E825"/>
  <c r="H824"/>
  <c r="G824"/>
  <c r="F824"/>
  <c r="E824"/>
  <c r="H816"/>
  <c r="G816"/>
  <c r="F816"/>
  <c r="E816"/>
  <c r="H815"/>
  <c r="G815"/>
  <c r="F815"/>
  <c r="E815"/>
  <c r="H814"/>
  <c r="G814"/>
  <c r="F814"/>
  <c r="E814"/>
  <c r="H813"/>
  <c r="G813"/>
  <c r="F813"/>
  <c r="E813"/>
  <c r="H812"/>
  <c r="G812"/>
  <c r="F812"/>
  <c r="E812"/>
  <c r="H811"/>
  <c r="G811"/>
  <c r="F811"/>
  <c r="E811"/>
  <c r="H810"/>
  <c r="G810"/>
  <c r="F810"/>
  <c r="E810"/>
  <c r="H809"/>
  <c r="G809"/>
  <c r="F809"/>
  <c r="E809"/>
  <c r="H808"/>
  <c r="G808"/>
  <c r="F808"/>
  <c r="E808"/>
  <c r="H807"/>
  <c r="G807"/>
  <c r="F807"/>
  <c r="E807"/>
  <c r="H799"/>
  <c r="G799"/>
  <c r="F799"/>
  <c r="E799"/>
  <c r="H798"/>
  <c r="G798"/>
  <c r="F798"/>
  <c r="E798"/>
  <c r="H797"/>
  <c r="G797"/>
  <c r="F797"/>
  <c r="E797"/>
  <c r="H796"/>
  <c r="G796"/>
  <c r="F796"/>
  <c r="E796"/>
  <c r="H795"/>
  <c r="G795"/>
  <c r="F795"/>
  <c r="E795"/>
  <c r="H794"/>
  <c r="G794"/>
  <c r="F794"/>
  <c r="E794"/>
  <c r="H793"/>
  <c r="G793"/>
  <c r="F793"/>
  <c r="E793"/>
  <c r="H792"/>
  <c r="G792"/>
  <c r="F792"/>
  <c r="E792"/>
  <c r="H791"/>
  <c r="G791"/>
  <c r="F791"/>
  <c r="E791"/>
  <c r="H790"/>
  <c r="G790"/>
  <c r="F790"/>
  <c r="E790"/>
  <c r="H782"/>
  <c r="G782"/>
  <c r="F782"/>
  <c r="E782"/>
  <c r="H781"/>
  <c r="G781"/>
  <c r="F781"/>
  <c r="E781"/>
  <c r="H780"/>
  <c r="G780"/>
  <c r="F780"/>
  <c r="E780"/>
  <c r="H779"/>
  <c r="G779"/>
  <c r="F779"/>
  <c r="E779"/>
  <c r="H778"/>
  <c r="G778"/>
  <c r="F778"/>
  <c r="E778"/>
  <c r="H777"/>
  <c r="G777"/>
  <c r="F777"/>
  <c r="E777"/>
  <c r="H776"/>
  <c r="G776"/>
  <c r="F776"/>
  <c r="E776"/>
  <c r="H775"/>
  <c r="G775"/>
  <c r="F775"/>
  <c r="E775"/>
  <c r="H774"/>
  <c r="G774"/>
  <c r="F774"/>
  <c r="E774"/>
  <c r="H773"/>
  <c r="G773"/>
  <c r="F773"/>
  <c r="E773"/>
  <c r="H765"/>
  <c r="G765"/>
  <c r="F765"/>
  <c r="E765"/>
  <c r="H764"/>
  <c r="G764"/>
  <c r="F764"/>
  <c r="E764"/>
  <c r="H763"/>
  <c r="G763"/>
  <c r="F763"/>
  <c r="E763"/>
  <c r="H762"/>
  <c r="G762"/>
  <c r="F762"/>
  <c r="E762"/>
  <c r="H761"/>
  <c r="G761"/>
  <c r="F761"/>
  <c r="E761"/>
  <c r="H760"/>
  <c r="G760"/>
  <c r="F760"/>
  <c r="E760"/>
  <c r="H759"/>
  <c r="G759"/>
  <c r="F759"/>
  <c r="E759"/>
  <c r="H758"/>
  <c r="G758"/>
  <c r="F758"/>
  <c r="E758"/>
  <c r="H757"/>
  <c r="G757"/>
  <c r="F757"/>
  <c r="E757"/>
  <c r="H756"/>
  <c r="G756"/>
  <c r="F756"/>
  <c r="E756"/>
  <c r="H749"/>
  <c r="G749"/>
  <c r="F749"/>
  <c r="E749"/>
  <c r="H748"/>
  <c r="G748"/>
  <c r="F748"/>
  <c r="E748"/>
  <c r="H747"/>
  <c r="G747"/>
  <c r="F747"/>
  <c r="E747"/>
  <c r="H746"/>
  <c r="G746"/>
  <c r="F746"/>
  <c r="E746"/>
  <c r="H745"/>
  <c r="G745"/>
  <c r="F745"/>
  <c r="E745"/>
  <c r="H744"/>
  <c r="G744"/>
  <c r="F744"/>
  <c r="E744"/>
  <c r="H743"/>
  <c r="G743"/>
  <c r="F743"/>
  <c r="E743"/>
  <c r="H742"/>
  <c r="G742"/>
  <c r="F742"/>
  <c r="E742"/>
  <c r="H741"/>
  <c r="G741"/>
  <c r="F741"/>
  <c r="E741"/>
  <c r="H740"/>
  <c r="G740"/>
  <c r="F740"/>
  <c r="E740"/>
  <c r="H732"/>
  <c r="G732"/>
  <c r="F732"/>
  <c r="E732"/>
  <c r="H731"/>
  <c r="G731"/>
  <c r="F731"/>
  <c r="E731"/>
  <c r="H730"/>
  <c r="G730"/>
  <c r="F730"/>
  <c r="E730"/>
  <c r="H729"/>
  <c r="G729"/>
  <c r="F729"/>
  <c r="E729"/>
  <c r="H728"/>
  <c r="G728"/>
  <c r="F728"/>
  <c r="E728"/>
  <c r="H727"/>
  <c r="G727"/>
  <c r="F727"/>
  <c r="E727"/>
  <c r="H726"/>
  <c r="G726"/>
  <c r="F726"/>
  <c r="E726"/>
  <c r="H725"/>
  <c r="G725"/>
  <c r="F725"/>
  <c r="E725"/>
  <c r="H724"/>
  <c r="G724"/>
  <c r="F724"/>
  <c r="E724"/>
  <c r="H723"/>
  <c r="G723"/>
  <c r="F723"/>
  <c r="E723"/>
  <c r="H715"/>
  <c r="G715"/>
  <c r="F715"/>
  <c r="E715"/>
  <c r="H714"/>
  <c r="G714"/>
  <c r="F714"/>
  <c r="E714"/>
  <c r="H713"/>
  <c r="G713"/>
  <c r="F713"/>
  <c r="E713"/>
  <c r="H712"/>
  <c r="G712"/>
  <c r="F712"/>
  <c r="E712"/>
  <c r="H711"/>
  <c r="G711"/>
  <c r="F711"/>
  <c r="E711"/>
  <c r="H710"/>
  <c r="G710"/>
  <c r="F710"/>
  <c r="E710"/>
  <c r="H709"/>
  <c r="G709"/>
  <c r="F709"/>
  <c r="E709"/>
  <c r="H708"/>
  <c r="G708"/>
  <c r="F708"/>
  <c r="E708"/>
  <c r="H707"/>
  <c r="G707"/>
  <c r="F707"/>
  <c r="E707"/>
  <c r="H706"/>
  <c r="G706"/>
  <c r="F706"/>
  <c r="E706"/>
  <c r="H698"/>
  <c r="G698"/>
  <c r="F698"/>
  <c r="E698"/>
  <c r="H697"/>
  <c r="G697"/>
  <c r="F697"/>
  <c r="E697"/>
  <c r="H696"/>
  <c r="G696"/>
  <c r="F696"/>
  <c r="E696"/>
  <c r="H695"/>
  <c r="G695"/>
  <c r="F695"/>
  <c r="E695"/>
  <c r="H694"/>
  <c r="G694"/>
  <c r="F694"/>
  <c r="E694"/>
  <c r="H693"/>
  <c r="G693"/>
  <c r="F693"/>
  <c r="E693"/>
  <c r="H692"/>
  <c r="G692"/>
  <c r="F692"/>
  <c r="E692"/>
  <c r="H691"/>
  <c r="G691"/>
  <c r="F691"/>
  <c r="E691"/>
  <c r="H690"/>
  <c r="G690"/>
  <c r="F690"/>
  <c r="E690"/>
  <c r="H689"/>
  <c r="G689"/>
  <c r="F689"/>
  <c r="E689"/>
  <c r="H681"/>
  <c r="G681"/>
  <c r="F681"/>
  <c r="E681"/>
  <c r="H680"/>
  <c r="G680"/>
  <c r="F680"/>
  <c r="E680"/>
  <c r="H679"/>
  <c r="G679"/>
  <c r="F679"/>
  <c r="E679"/>
  <c r="H678"/>
  <c r="G678"/>
  <c r="F678"/>
  <c r="E678"/>
  <c r="H677"/>
  <c r="G677"/>
  <c r="F677"/>
  <c r="E677"/>
  <c r="H676"/>
  <c r="G676"/>
  <c r="F676"/>
  <c r="E676"/>
  <c r="H675"/>
  <c r="G675"/>
  <c r="F675"/>
  <c r="E675"/>
  <c r="H674"/>
  <c r="G674"/>
  <c r="F674"/>
  <c r="E674"/>
  <c r="H673"/>
  <c r="G673"/>
  <c r="F673"/>
  <c r="E673"/>
  <c r="H672"/>
  <c r="G672"/>
  <c r="F672"/>
  <c r="E672"/>
  <c r="H664"/>
  <c r="G664"/>
  <c r="F664"/>
  <c r="E664"/>
  <c r="H663"/>
  <c r="G663"/>
  <c r="F663"/>
  <c r="E663"/>
  <c r="H662"/>
  <c r="G662"/>
  <c r="F662"/>
  <c r="E662"/>
  <c r="H661"/>
  <c r="G661"/>
  <c r="F661"/>
  <c r="E661"/>
  <c r="H660"/>
  <c r="G660"/>
  <c r="F660"/>
  <c r="E660"/>
  <c r="H659"/>
  <c r="G659"/>
  <c r="F659"/>
  <c r="E659"/>
  <c r="H658"/>
  <c r="G658"/>
  <c r="F658"/>
  <c r="E658"/>
  <c r="H657"/>
  <c r="G657"/>
  <c r="F657"/>
  <c r="E657"/>
  <c r="H656"/>
  <c r="G656"/>
  <c r="F656"/>
  <c r="E656"/>
  <c r="H655"/>
  <c r="G655"/>
  <c r="F655"/>
  <c r="E655"/>
  <c r="H647"/>
  <c r="G647"/>
  <c r="F647"/>
  <c r="E647"/>
  <c r="H646"/>
  <c r="G646"/>
  <c r="F646"/>
  <c r="E646"/>
  <c r="H645"/>
  <c r="G645"/>
  <c r="F645"/>
  <c r="E645"/>
  <c r="H644"/>
  <c r="G644"/>
  <c r="F644"/>
  <c r="E644"/>
  <c r="H643"/>
  <c r="G643"/>
  <c r="F643"/>
  <c r="E643"/>
  <c r="H642"/>
  <c r="G642"/>
  <c r="F642"/>
  <c r="E642"/>
  <c r="H641"/>
  <c r="G641"/>
  <c r="F641"/>
  <c r="E641"/>
  <c r="H640"/>
  <c r="G640"/>
  <c r="F640"/>
  <c r="E640"/>
  <c r="H639"/>
  <c r="G639"/>
  <c r="F639"/>
  <c r="E639"/>
  <c r="H638"/>
  <c r="G638"/>
  <c r="F638"/>
  <c r="E638"/>
  <c r="H630"/>
  <c r="G630"/>
  <c r="F630"/>
  <c r="E630"/>
  <c r="H629"/>
  <c r="G629"/>
  <c r="F629"/>
  <c r="E629"/>
  <c r="H628"/>
  <c r="G628"/>
  <c r="F628"/>
  <c r="E628"/>
  <c r="H627"/>
  <c r="G627"/>
  <c r="F627"/>
  <c r="E627"/>
  <c r="H626"/>
  <c r="G626"/>
  <c r="F626"/>
  <c r="E626"/>
  <c r="H625"/>
  <c r="G625"/>
  <c r="F625"/>
  <c r="E625"/>
  <c r="H624"/>
  <c r="G624"/>
  <c r="F624"/>
  <c r="E624"/>
  <c r="H623"/>
  <c r="G623"/>
  <c r="F623"/>
  <c r="E623"/>
  <c r="H622"/>
  <c r="G622"/>
  <c r="F622"/>
  <c r="E622"/>
  <c r="H621"/>
  <c r="G621"/>
  <c r="F621"/>
  <c r="E621"/>
  <c r="H613"/>
  <c r="G613"/>
  <c r="F613"/>
  <c r="E613"/>
  <c r="H612"/>
  <c r="G612"/>
  <c r="F612"/>
  <c r="E612"/>
  <c r="H611"/>
  <c r="G611"/>
  <c r="F611"/>
  <c r="E611"/>
  <c r="H610"/>
  <c r="G610"/>
  <c r="F610"/>
  <c r="E610"/>
  <c r="H609"/>
  <c r="G609"/>
  <c r="F609"/>
  <c r="E609"/>
  <c r="H608"/>
  <c r="G608"/>
  <c r="F608"/>
  <c r="E608"/>
  <c r="H607"/>
  <c r="G607"/>
  <c r="F607"/>
  <c r="E607"/>
  <c r="H606"/>
  <c r="G606"/>
  <c r="F606"/>
  <c r="E606"/>
  <c r="H605"/>
  <c r="G605"/>
  <c r="F605"/>
  <c r="E605"/>
  <c r="H604"/>
  <c r="G604"/>
  <c r="F604"/>
  <c r="E604"/>
  <c r="H596"/>
  <c r="G596"/>
  <c r="F596"/>
  <c r="E596"/>
  <c r="H595"/>
  <c r="G595"/>
  <c r="F595"/>
  <c r="E595"/>
  <c r="H594"/>
  <c r="G594"/>
  <c r="F594"/>
  <c r="E594"/>
  <c r="H593"/>
  <c r="G593"/>
  <c r="F593"/>
  <c r="E593"/>
  <c r="H592"/>
  <c r="G592"/>
  <c r="F592"/>
  <c r="E592"/>
  <c r="H591"/>
  <c r="G591"/>
  <c r="F591"/>
  <c r="E591"/>
  <c r="H590"/>
  <c r="G590"/>
  <c r="F590"/>
  <c r="E590"/>
  <c r="H589"/>
  <c r="G589"/>
  <c r="F589"/>
  <c r="E589"/>
  <c r="H588"/>
  <c r="G588"/>
  <c r="F588"/>
  <c r="E588"/>
  <c r="H587"/>
  <c r="G587"/>
  <c r="F587"/>
  <c r="E587"/>
  <c r="H579"/>
  <c r="G579"/>
  <c r="F579"/>
  <c r="E579"/>
  <c r="H578"/>
  <c r="G578"/>
  <c r="F578"/>
  <c r="E578"/>
  <c r="H577"/>
  <c r="G577"/>
  <c r="F577"/>
  <c r="E577"/>
  <c r="H576"/>
  <c r="G576"/>
  <c r="F576"/>
  <c r="E576"/>
  <c r="H575"/>
  <c r="G575"/>
  <c r="F575"/>
  <c r="E575"/>
  <c r="H574"/>
  <c r="G574"/>
  <c r="F574"/>
  <c r="E574"/>
  <c r="H573"/>
  <c r="G573"/>
  <c r="F573"/>
  <c r="E573"/>
  <c r="H572"/>
  <c r="G572"/>
  <c r="F572"/>
  <c r="E572"/>
  <c r="H571"/>
  <c r="G571"/>
  <c r="F571"/>
  <c r="E571"/>
  <c r="H570"/>
  <c r="G570"/>
  <c r="F570"/>
  <c r="E570"/>
  <c r="H562"/>
  <c r="G562"/>
  <c r="F562"/>
  <c r="E562"/>
  <c r="H561"/>
  <c r="G561"/>
  <c r="F561"/>
  <c r="E561"/>
  <c r="H560"/>
  <c r="G560"/>
  <c r="F560"/>
  <c r="E560"/>
  <c r="H559"/>
  <c r="G559"/>
  <c r="F559"/>
  <c r="E559"/>
  <c r="H558"/>
  <c r="G558"/>
  <c r="F558"/>
  <c r="E558"/>
  <c r="H557"/>
  <c r="G557"/>
  <c r="F557"/>
  <c r="E557"/>
  <c r="H556"/>
  <c r="G556"/>
  <c r="F556"/>
  <c r="E556"/>
  <c r="H555"/>
  <c r="G555"/>
  <c r="F555"/>
  <c r="E555"/>
  <c r="H554"/>
  <c r="G554"/>
  <c r="F554"/>
  <c r="E554"/>
  <c r="H553"/>
  <c r="G553"/>
  <c r="F553"/>
  <c r="E553"/>
  <c r="H547"/>
  <c r="H531" s="1"/>
  <c r="G547"/>
  <c r="E547"/>
  <c r="E531" s="1"/>
  <c r="H544"/>
  <c r="G544"/>
  <c r="F544"/>
  <c r="E544"/>
  <c r="H543"/>
  <c r="G543"/>
  <c r="F543"/>
  <c r="E543"/>
  <c r="H542"/>
  <c r="G542"/>
  <c r="F542"/>
  <c r="E542"/>
  <c r="H541"/>
  <c r="G541"/>
  <c r="F541"/>
  <c r="E541"/>
  <c r="H540"/>
  <c r="G540"/>
  <c r="F540"/>
  <c r="E540"/>
  <c r="H539"/>
  <c r="G539"/>
  <c r="F539"/>
  <c r="E539"/>
  <c r="H538"/>
  <c r="G538"/>
  <c r="F538"/>
  <c r="E538"/>
  <c r="H537"/>
  <c r="G537"/>
  <c r="F537"/>
  <c r="E537"/>
  <c r="H536"/>
  <c r="G536"/>
  <c r="F536"/>
  <c r="E536"/>
  <c r="H535"/>
  <c r="G535"/>
  <c r="F535"/>
  <c r="E535"/>
  <c r="G531"/>
  <c r="F531"/>
  <c r="H527"/>
  <c r="G527"/>
  <c r="F527"/>
  <c r="E527"/>
  <c r="H526"/>
  <c r="G526"/>
  <c r="F526"/>
  <c r="E526"/>
  <c r="H525"/>
  <c r="G525"/>
  <c r="F525"/>
  <c r="E525"/>
  <c r="H524"/>
  <c r="G524"/>
  <c r="F524"/>
  <c r="E524"/>
  <c r="H523"/>
  <c r="G523"/>
  <c r="F523"/>
  <c r="E523"/>
  <c r="H522"/>
  <c r="G522"/>
  <c r="F522"/>
  <c r="E522"/>
  <c r="H521"/>
  <c r="G521"/>
  <c r="F521"/>
  <c r="E521"/>
  <c r="H520"/>
  <c r="G520"/>
  <c r="F520"/>
  <c r="E520"/>
  <c r="H519"/>
  <c r="G519"/>
  <c r="F519"/>
  <c r="E519"/>
  <c r="H518"/>
  <c r="G518"/>
  <c r="F518"/>
  <c r="E518"/>
  <c r="H514"/>
  <c r="G514"/>
  <c r="F514"/>
  <c r="E514"/>
  <c r="H510"/>
  <c r="G510"/>
  <c r="F510"/>
  <c r="E510"/>
  <c r="H509"/>
  <c r="G509"/>
  <c r="F509"/>
  <c r="E509"/>
  <c r="H508"/>
  <c r="G508"/>
  <c r="F508"/>
  <c r="E508"/>
  <c r="H507"/>
  <c r="G507"/>
  <c r="F507"/>
  <c r="E507"/>
  <c r="H506"/>
  <c r="G506"/>
  <c r="F506"/>
  <c r="E506"/>
  <c r="H505"/>
  <c r="G505"/>
  <c r="F505"/>
  <c r="E505"/>
  <c r="H504"/>
  <c r="G504"/>
  <c r="F504"/>
  <c r="E504"/>
  <c r="H503"/>
  <c r="G503"/>
  <c r="F503"/>
  <c r="E503"/>
  <c r="H502"/>
  <c r="G502"/>
  <c r="F502"/>
  <c r="E502"/>
  <c r="H501"/>
  <c r="G501"/>
  <c r="F501"/>
  <c r="E501"/>
  <c r="H493"/>
  <c r="G493"/>
  <c r="F493"/>
  <c r="E493"/>
  <c r="H492"/>
  <c r="G492"/>
  <c r="F492"/>
  <c r="E492"/>
  <c r="H491"/>
  <c r="G491"/>
  <c r="F491"/>
  <c r="E491"/>
  <c r="H490"/>
  <c r="G490"/>
  <c r="F490"/>
  <c r="E490"/>
  <c r="H489"/>
  <c r="G489"/>
  <c r="F489"/>
  <c r="E489"/>
  <c r="H488"/>
  <c r="G488"/>
  <c r="F488"/>
  <c r="E488"/>
  <c r="H487"/>
  <c r="G487"/>
  <c r="F487"/>
  <c r="E487"/>
  <c r="H486"/>
  <c r="G486"/>
  <c r="F486"/>
  <c r="E486"/>
  <c r="H485"/>
  <c r="G485"/>
  <c r="F485"/>
  <c r="E485"/>
  <c r="H484"/>
  <c r="G484"/>
  <c r="F484"/>
  <c r="E484"/>
  <c r="H477"/>
  <c r="G477"/>
  <c r="F477"/>
  <c r="E477"/>
  <c r="H476"/>
  <c r="G476"/>
  <c r="F476"/>
  <c r="E476"/>
  <c r="H475"/>
  <c r="G475"/>
  <c r="F475"/>
  <c r="E475"/>
  <c r="H474"/>
  <c r="G474"/>
  <c r="F474"/>
  <c r="E474"/>
  <c r="H473"/>
  <c r="G473"/>
  <c r="F473"/>
  <c r="E473"/>
  <c r="H472"/>
  <c r="G472"/>
  <c r="F472"/>
  <c r="E472"/>
  <c r="H471"/>
  <c r="G471"/>
  <c r="F471"/>
  <c r="E471"/>
  <c r="H470"/>
  <c r="G470"/>
  <c r="F470"/>
  <c r="E470"/>
  <c r="H469"/>
  <c r="G469"/>
  <c r="F469"/>
  <c r="E469"/>
  <c r="H468"/>
  <c r="G468"/>
  <c r="F468"/>
  <c r="E468"/>
  <c r="H460"/>
  <c r="G460"/>
  <c r="F460"/>
  <c r="E460"/>
  <c r="H459"/>
  <c r="G459"/>
  <c r="F459"/>
  <c r="E459"/>
  <c r="H458"/>
  <c r="G458"/>
  <c r="F458"/>
  <c r="E458"/>
  <c r="H457"/>
  <c r="G457"/>
  <c r="F457"/>
  <c r="E457"/>
  <c r="H456"/>
  <c r="G456"/>
  <c r="F456"/>
  <c r="E456"/>
  <c r="H455"/>
  <c r="G455"/>
  <c r="F455"/>
  <c r="E455"/>
  <c r="H454"/>
  <c r="G454"/>
  <c r="F454"/>
  <c r="E454"/>
  <c r="H453"/>
  <c r="G453"/>
  <c r="F453"/>
  <c r="E453"/>
  <c r="H452"/>
  <c r="G452"/>
  <c r="F452"/>
  <c r="E452"/>
  <c r="H451"/>
  <c r="G451"/>
  <c r="F451"/>
  <c r="E451"/>
  <c r="G445"/>
  <c r="E445"/>
  <c r="E429" s="1"/>
  <c r="E442"/>
  <c r="E441"/>
  <c r="E440"/>
  <c r="E439"/>
  <c r="E438"/>
  <c r="E437"/>
  <c r="E436"/>
  <c r="E435"/>
  <c r="E434"/>
  <c r="E433"/>
  <c r="H431"/>
  <c r="H442" s="1"/>
  <c r="G431"/>
  <c r="G442" s="1"/>
  <c r="F431"/>
  <c r="F442" s="1"/>
  <c r="H426"/>
  <c r="G426"/>
  <c r="F426"/>
  <c r="E426"/>
  <c r="H425"/>
  <c r="G425"/>
  <c r="F425"/>
  <c r="E425"/>
  <c r="H424"/>
  <c r="G424"/>
  <c r="F424"/>
  <c r="E424"/>
  <c r="H423"/>
  <c r="G423"/>
  <c r="F423"/>
  <c r="E423"/>
  <c r="H422"/>
  <c r="G422"/>
  <c r="F422"/>
  <c r="E422"/>
  <c r="H421"/>
  <c r="G421"/>
  <c r="F421"/>
  <c r="E421"/>
  <c r="H420"/>
  <c r="G420"/>
  <c r="F420"/>
  <c r="E420"/>
  <c r="H419"/>
  <c r="G419"/>
  <c r="F419"/>
  <c r="E419"/>
  <c r="H418"/>
  <c r="G418"/>
  <c r="F418"/>
  <c r="E418"/>
  <c r="H417"/>
  <c r="G417"/>
  <c r="F417"/>
  <c r="E417"/>
  <c r="H409"/>
  <c r="G409"/>
  <c r="F409"/>
  <c r="E409"/>
  <c r="H408"/>
  <c r="G408"/>
  <c r="F408"/>
  <c r="E408"/>
  <c r="H407"/>
  <c r="G407"/>
  <c r="F407"/>
  <c r="E407"/>
  <c r="H406"/>
  <c r="G406"/>
  <c r="F406"/>
  <c r="E406"/>
  <c r="H405"/>
  <c r="G405"/>
  <c r="F405"/>
  <c r="E405"/>
  <c r="H404"/>
  <c r="G404"/>
  <c r="F404"/>
  <c r="E404"/>
  <c r="H403"/>
  <c r="G403"/>
  <c r="F403"/>
  <c r="E403"/>
  <c r="H402"/>
  <c r="G402"/>
  <c r="F402"/>
  <c r="E402"/>
  <c r="H401"/>
  <c r="G401"/>
  <c r="F401"/>
  <c r="E401"/>
  <c r="H400"/>
  <c r="G400"/>
  <c r="F400"/>
  <c r="E400"/>
  <c r="H394"/>
  <c r="G394"/>
  <c r="F394"/>
  <c r="E394"/>
  <c r="H390"/>
  <c r="G390"/>
  <c r="F390"/>
  <c r="E390"/>
  <c r="H389"/>
  <c r="G389"/>
  <c r="F389"/>
  <c r="E389"/>
  <c r="H388"/>
  <c r="G388"/>
  <c r="F388"/>
  <c r="E388"/>
  <c r="H387"/>
  <c r="G387"/>
  <c r="F387"/>
  <c r="E387"/>
  <c r="H386"/>
  <c r="G386"/>
  <c r="F386"/>
  <c r="E386"/>
  <c r="H385"/>
  <c r="G385"/>
  <c r="F385"/>
  <c r="E385"/>
  <c r="H384"/>
  <c r="G384"/>
  <c r="F384"/>
  <c r="E384"/>
  <c r="H383"/>
  <c r="G383"/>
  <c r="F383"/>
  <c r="E383"/>
  <c r="H382"/>
  <c r="G382"/>
  <c r="F382"/>
  <c r="E382"/>
  <c r="H381"/>
  <c r="G381"/>
  <c r="F381"/>
  <c r="E381"/>
  <c r="H373"/>
  <c r="G373"/>
  <c r="F373"/>
  <c r="E373"/>
  <c r="H372"/>
  <c r="G372"/>
  <c r="F372"/>
  <c r="E372"/>
  <c r="H371"/>
  <c r="G371"/>
  <c r="F371"/>
  <c r="E371"/>
  <c r="H370"/>
  <c r="G370"/>
  <c r="F370"/>
  <c r="E370"/>
  <c r="H369"/>
  <c r="G369"/>
  <c r="F369"/>
  <c r="E369"/>
  <c r="H368"/>
  <c r="G368"/>
  <c r="F368"/>
  <c r="E368"/>
  <c r="H367"/>
  <c r="G367"/>
  <c r="F367"/>
  <c r="E367"/>
  <c r="H366"/>
  <c r="G366"/>
  <c r="F366"/>
  <c r="E366"/>
  <c r="H365"/>
  <c r="G365"/>
  <c r="F365"/>
  <c r="E365"/>
  <c r="H364"/>
  <c r="G364"/>
  <c r="F364"/>
  <c r="E364"/>
  <c r="H358"/>
  <c r="G358"/>
  <c r="E358"/>
  <c r="H355"/>
  <c r="G355"/>
  <c r="F355"/>
  <c r="E355"/>
  <c r="H354"/>
  <c r="G354"/>
  <c r="F354"/>
  <c r="E354"/>
  <c r="H353"/>
  <c r="G353"/>
  <c r="F353"/>
  <c r="E353"/>
  <c r="H352"/>
  <c r="G352"/>
  <c r="F352"/>
  <c r="E352"/>
  <c r="H351"/>
  <c r="G351"/>
  <c r="F351"/>
  <c r="E351"/>
  <c r="H350"/>
  <c r="G350"/>
  <c r="F350"/>
  <c r="E350"/>
  <c r="H349"/>
  <c r="G349"/>
  <c r="F349"/>
  <c r="E349"/>
  <c r="H348"/>
  <c r="G348"/>
  <c r="F348"/>
  <c r="E348"/>
  <c r="H347"/>
  <c r="G347"/>
  <c r="F347"/>
  <c r="E347"/>
  <c r="H346"/>
  <c r="G346"/>
  <c r="F346"/>
  <c r="E346"/>
  <c r="H338"/>
  <c r="G338"/>
  <c r="F338"/>
  <c r="E338"/>
  <c r="H337"/>
  <c r="G337"/>
  <c r="F337"/>
  <c r="E337"/>
  <c r="H336"/>
  <c r="G336"/>
  <c r="F336"/>
  <c r="E336"/>
  <c r="H335"/>
  <c r="G335"/>
  <c r="F335"/>
  <c r="E335"/>
  <c r="H334"/>
  <c r="G334"/>
  <c r="F334"/>
  <c r="E334"/>
  <c r="H333"/>
  <c r="G333"/>
  <c r="F333"/>
  <c r="E333"/>
  <c r="H332"/>
  <c r="G332"/>
  <c r="F332"/>
  <c r="E332"/>
  <c r="H331"/>
  <c r="G331"/>
  <c r="F331"/>
  <c r="E331"/>
  <c r="H330"/>
  <c r="G330"/>
  <c r="F330"/>
  <c r="E330"/>
  <c r="H329"/>
  <c r="G329"/>
  <c r="F329"/>
  <c r="E329"/>
  <c r="H321"/>
  <c r="G321"/>
  <c r="F321"/>
  <c r="E321"/>
  <c r="H320"/>
  <c r="G320"/>
  <c r="F320"/>
  <c r="E320"/>
  <c r="H319"/>
  <c r="G319"/>
  <c r="F319"/>
  <c r="E319"/>
  <c r="H318"/>
  <c r="G318"/>
  <c r="F318"/>
  <c r="E318"/>
  <c r="H317"/>
  <c r="G317"/>
  <c r="F317"/>
  <c r="E317"/>
  <c r="H316"/>
  <c r="G316"/>
  <c r="F316"/>
  <c r="E316"/>
  <c r="H315"/>
  <c r="G315"/>
  <c r="F315"/>
  <c r="E315"/>
  <c r="H314"/>
  <c r="G314"/>
  <c r="F314"/>
  <c r="E314"/>
  <c r="H313"/>
  <c r="G313"/>
  <c r="F313"/>
  <c r="E313"/>
  <c r="H312"/>
  <c r="G312"/>
  <c r="F312"/>
  <c r="E312"/>
  <c r="H307"/>
  <c r="G307"/>
  <c r="F307"/>
  <c r="E307"/>
  <c r="H303"/>
  <c r="G303"/>
  <c r="F303"/>
  <c r="E303"/>
  <c r="H302"/>
  <c r="G302"/>
  <c r="F302"/>
  <c r="E302"/>
  <c r="H301"/>
  <c r="G301"/>
  <c r="F301"/>
  <c r="E301"/>
  <c r="H300"/>
  <c r="G300"/>
  <c r="F300"/>
  <c r="E300"/>
  <c r="H299"/>
  <c r="G299"/>
  <c r="F299"/>
  <c r="E299"/>
  <c r="H298"/>
  <c r="G298"/>
  <c r="F298"/>
  <c r="E298"/>
  <c r="H297"/>
  <c r="G297"/>
  <c r="F297"/>
  <c r="E297"/>
  <c r="H296"/>
  <c r="G296"/>
  <c r="F296"/>
  <c r="E296"/>
  <c r="H295"/>
  <c r="G295"/>
  <c r="F295"/>
  <c r="E295"/>
  <c r="H294"/>
  <c r="G294"/>
  <c r="F294"/>
  <c r="E294"/>
  <c r="H287"/>
  <c r="G287"/>
  <c r="F287"/>
  <c r="E287"/>
  <c r="H286"/>
  <c r="G286"/>
  <c r="F286"/>
  <c r="E286"/>
  <c r="H285"/>
  <c r="G285"/>
  <c r="F285"/>
  <c r="E285"/>
  <c r="H284"/>
  <c r="G284"/>
  <c r="F284"/>
  <c r="E284"/>
  <c r="H283"/>
  <c r="G283"/>
  <c r="F283"/>
  <c r="E283"/>
  <c r="H282"/>
  <c r="G282"/>
  <c r="F282"/>
  <c r="E282"/>
  <c r="H281"/>
  <c r="G281"/>
  <c r="F281"/>
  <c r="E281"/>
  <c r="H280"/>
  <c r="G280"/>
  <c r="F280"/>
  <c r="E280"/>
  <c r="H279"/>
  <c r="G279"/>
  <c r="F279"/>
  <c r="E279"/>
  <c r="H278"/>
  <c r="G278"/>
  <c r="F278"/>
  <c r="E278"/>
  <c r="H270"/>
  <c r="G270"/>
  <c r="F270"/>
  <c r="E270"/>
  <c r="H269"/>
  <c r="G269"/>
  <c r="F269"/>
  <c r="E269"/>
  <c r="H268"/>
  <c r="G268"/>
  <c r="F268"/>
  <c r="E268"/>
  <c r="H267"/>
  <c r="G267"/>
  <c r="F267"/>
  <c r="E267"/>
  <c r="H266"/>
  <c r="G266"/>
  <c r="F266"/>
  <c r="E266"/>
  <c r="H265"/>
  <c r="G265"/>
  <c r="F265"/>
  <c r="E265"/>
  <c r="H264"/>
  <c r="G264"/>
  <c r="F264"/>
  <c r="E264"/>
  <c r="H263"/>
  <c r="G263"/>
  <c r="F263"/>
  <c r="E263"/>
  <c r="H262"/>
  <c r="G262"/>
  <c r="F262"/>
  <c r="E262"/>
  <c r="H261"/>
  <c r="G261"/>
  <c r="F261"/>
  <c r="E261"/>
  <c r="H254"/>
  <c r="G254"/>
  <c r="F254"/>
  <c r="E254"/>
  <c r="H253"/>
  <c r="G253"/>
  <c r="F253"/>
  <c r="E253"/>
  <c r="H252"/>
  <c r="G252"/>
  <c r="F252"/>
  <c r="E252"/>
  <c r="H251"/>
  <c r="G251"/>
  <c r="F251"/>
  <c r="E251"/>
  <c r="H250"/>
  <c r="G250"/>
  <c r="F250"/>
  <c r="E250"/>
  <c r="H249"/>
  <c r="G249"/>
  <c r="F249"/>
  <c r="E249"/>
  <c r="H248"/>
  <c r="G248"/>
  <c r="F248"/>
  <c r="E248"/>
  <c r="H247"/>
  <c r="G247"/>
  <c r="F247"/>
  <c r="E247"/>
  <c r="H246"/>
  <c r="G246"/>
  <c r="F246"/>
  <c r="E246"/>
  <c r="H245"/>
  <c r="G245"/>
  <c r="F245"/>
  <c r="E245"/>
  <c r="H238"/>
  <c r="G238"/>
  <c r="F238"/>
  <c r="E238"/>
  <c r="H237"/>
  <c r="G237"/>
  <c r="F237"/>
  <c r="E237"/>
  <c r="H236"/>
  <c r="G236"/>
  <c r="F236"/>
  <c r="E236"/>
  <c r="H235"/>
  <c r="G235"/>
  <c r="F235"/>
  <c r="E235"/>
  <c r="H234"/>
  <c r="G234"/>
  <c r="F234"/>
  <c r="E234"/>
  <c r="H233"/>
  <c r="G233"/>
  <c r="F233"/>
  <c r="E233"/>
  <c r="H232"/>
  <c r="G232"/>
  <c r="F232"/>
  <c r="E232"/>
  <c r="H231"/>
  <c r="G231"/>
  <c r="F231"/>
  <c r="E231"/>
  <c r="H230"/>
  <c r="G230"/>
  <c r="F230"/>
  <c r="E230"/>
  <c r="H229"/>
  <c r="G229"/>
  <c r="F229"/>
  <c r="E229"/>
  <c r="H221"/>
  <c r="G221"/>
  <c r="F221"/>
  <c r="E221"/>
  <c r="H220"/>
  <c r="G220"/>
  <c r="F220"/>
  <c r="E220"/>
  <c r="H219"/>
  <c r="G219"/>
  <c r="F219"/>
  <c r="E219"/>
  <c r="H218"/>
  <c r="G218"/>
  <c r="F218"/>
  <c r="E218"/>
  <c r="H217"/>
  <c r="G217"/>
  <c r="F217"/>
  <c r="E217"/>
  <c r="H216"/>
  <c r="G216"/>
  <c r="F216"/>
  <c r="E216"/>
  <c r="H215"/>
  <c r="G215"/>
  <c r="F215"/>
  <c r="E215"/>
  <c r="H214"/>
  <c r="G214"/>
  <c r="F214"/>
  <c r="E214"/>
  <c r="H213"/>
  <c r="G213"/>
  <c r="F213"/>
  <c r="E213"/>
  <c r="H212"/>
  <c r="G212"/>
  <c r="F212"/>
  <c r="E212"/>
  <c r="H205"/>
  <c r="G205"/>
  <c r="F205"/>
  <c r="E205"/>
  <c r="H204"/>
  <c r="G204"/>
  <c r="F204"/>
  <c r="E204"/>
  <c r="H203"/>
  <c r="G203"/>
  <c r="F203"/>
  <c r="E203"/>
  <c r="H202"/>
  <c r="G202"/>
  <c r="F202"/>
  <c r="E202"/>
  <c r="H201"/>
  <c r="G201"/>
  <c r="F201"/>
  <c r="E201"/>
  <c r="H200"/>
  <c r="G200"/>
  <c r="F200"/>
  <c r="E200"/>
  <c r="H199"/>
  <c r="G199"/>
  <c r="F199"/>
  <c r="E199"/>
  <c r="H198"/>
  <c r="G198"/>
  <c r="F198"/>
  <c r="E198"/>
  <c r="H197"/>
  <c r="G197"/>
  <c r="F197"/>
  <c r="E197"/>
  <c r="H196"/>
  <c r="G196"/>
  <c r="F196"/>
  <c r="E196"/>
  <c r="H188"/>
  <c r="G188"/>
  <c r="F188"/>
  <c r="E188"/>
  <c r="H187"/>
  <c r="G187"/>
  <c r="F187"/>
  <c r="E187"/>
  <c r="H186"/>
  <c r="G186"/>
  <c r="F186"/>
  <c r="E186"/>
  <c r="H185"/>
  <c r="G185"/>
  <c r="F185"/>
  <c r="E185"/>
  <c r="H184"/>
  <c r="G184"/>
  <c r="F184"/>
  <c r="E184"/>
  <c r="H183"/>
  <c r="G183"/>
  <c r="F183"/>
  <c r="E183"/>
  <c r="H182"/>
  <c r="G182"/>
  <c r="F182"/>
  <c r="E182"/>
  <c r="H181"/>
  <c r="G181"/>
  <c r="F181"/>
  <c r="E181"/>
  <c r="H180"/>
  <c r="G180"/>
  <c r="F180"/>
  <c r="E180"/>
  <c r="H179"/>
  <c r="G179"/>
  <c r="F179"/>
  <c r="E179"/>
  <c r="H172"/>
  <c r="G172"/>
  <c r="F172"/>
  <c r="E172"/>
  <c r="H171"/>
  <c r="G171"/>
  <c r="F171"/>
  <c r="E171"/>
  <c r="H170"/>
  <c r="G170"/>
  <c r="F170"/>
  <c r="E170"/>
  <c r="H169"/>
  <c r="G169"/>
  <c r="F169"/>
  <c r="E169"/>
  <c r="H168"/>
  <c r="G168"/>
  <c r="F168"/>
  <c r="E168"/>
  <c r="H167"/>
  <c r="G167"/>
  <c r="F167"/>
  <c r="E167"/>
  <c r="H166"/>
  <c r="G166"/>
  <c r="F166"/>
  <c r="E166"/>
  <c r="H165"/>
  <c r="G165"/>
  <c r="F165"/>
  <c r="E165"/>
  <c r="H164"/>
  <c r="G164"/>
  <c r="F164"/>
  <c r="E164"/>
  <c r="H163"/>
  <c r="G163"/>
  <c r="F163"/>
  <c r="E163"/>
  <c r="H155"/>
  <c r="G155"/>
  <c r="F155"/>
  <c r="E155"/>
  <c r="H154"/>
  <c r="G154"/>
  <c r="F154"/>
  <c r="E154"/>
  <c r="H153"/>
  <c r="G153"/>
  <c r="F153"/>
  <c r="E153"/>
  <c r="H152"/>
  <c r="G152"/>
  <c r="F152"/>
  <c r="E152"/>
  <c r="H151"/>
  <c r="G151"/>
  <c r="F151"/>
  <c r="E151"/>
  <c r="H150"/>
  <c r="G150"/>
  <c r="F150"/>
  <c r="E150"/>
  <c r="H149"/>
  <c r="G149"/>
  <c r="F149"/>
  <c r="E149"/>
  <c r="H148"/>
  <c r="G148"/>
  <c r="F148"/>
  <c r="E148"/>
  <c r="H147"/>
  <c r="G147"/>
  <c r="F147"/>
  <c r="E147"/>
  <c r="H146"/>
  <c r="G146"/>
  <c r="F146"/>
  <c r="E146"/>
  <c r="H138"/>
  <c r="G138"/>
  <c r="F138"/>
  <c r="E138"/>
  <c r="H137"/>
  <c r="G137"/>
  <c r="F137"/>
  <c r="E137"/>
  <c r="H136"/>
  <c r="G136"/>
  <c r="F136"/>
  <c r="E136"/>
  <c r="H135"/>
  <c r="G135"/>
  <c r="F135"/>
  <c r="E135"/>
  <c r="H134"/>
  <c r="G134"/>
  <c r="F134"/>
  <c r="E134"/>
  <c r="H133"/>
  <c r="G133"/>
  <c r="F133"/>
  <c r="E133"/>
  <c r="H132"/>
  <c r="G132"/>
  <c r="F132"/>
  <c r="E132"/>
  <c r="H131"/>
  <c r="G131"/>
  <c r="F131"/>
  <c r="E131"/>
  <c r="H130"/>
  <c r="G130"/>
  <c r="F130"/>
  <c r="E130"/>
  <c r="H129"/>
  <c r="G129"/>
  <c r="F129"/>
  <c r="E129"/>
  <c r="H123"/>
  <c r="G123"/>
  <c r="F123"/>
  <c r="E123"/>
  <c r="H120"/>
  <c r="G120"/>
  <c r="F120"/>
  <c r="E120"/>
  <c r="H119"/>
  <c r="G119"/>
  <c r="F119"/>
  <c r="E119"/>
  <c r="H118"/>
  <c r="G118"/>
  <c r="F118"/>
  <c r="E118"/>
  <c r="H117"/>
  <c r="G117"/>
  <c r="F117"/>
  <c r="E117"/>
  <c r="H116"/>
  <c r="G116"/>
  <c r="F116"/>
  <c r="E116"/>
  <c r="H115"/>
  <c r="G115"/>
  <c r="F115"/>
  <c r="E115"/>
  <c r="H114"/>
  <c r="G114"/>
  <c r="F114"/>
  <c r="E114"/>
  <c r="H113"/>
  <c r="G113"/>
  <c r="F113"/>
  <c r="E113"/>
  <c r="H112"/>
  <c r="G112"/>
  <c r="F112"/>
  <c r="E112"/>
  <c r="H111"/>
  <c r="G111"/>
  <c r="F111"/>
  <c r="E111"/>
  <c r="H103"/>
  <c r="G103"/>
  <c r="F103"/>
  <c r="E103"/>
  <c r="H102"/>
  <c r="G102"/>
  <c r="F102"/>
  <c r="E102"/>
  <c r="H101"/>
  <c r="G101"/>
  <c r="F101"/>
  <c r="E101"/>
  <c r="H100"/>
  <c r="G100"/>
  <c r="F100"/>
  <c r="E100"/>
  <c r="H99"/>
  <c r="G99"/>
  <c r="F99"/>
  <c r="E99"/>
  <c r="H98"/>
  <c r="G98"/>
  <c r="F98"/>
  <c r="E98"/>
  <c r="H97"/>
  <c r="G97"/>
  <c r="F97"/>
  <c r="E97"/>
  <c r="H96"/>
  <c r="G96"/>
  <c r="F96"/>
  <c r="E96"/>
  <c r="H95"/>
  <c r="G95"/>
  <c r="F95"/>
  <c r="E95"/>
  <c r="H94"/>
  <c r="G94"/>
  <c r="F94"/>
  <c r="E94"/>
  <c r="H87"/>
  <c r="G87"/>
  <c r="F87"/>
  <c r="E87"/>
  <c r="H86"/>
  <c r="G86"/>
  <c r="F86"/>
  <c r="E86"/>
  <c r="H85"/>
  <c r="G85"/>
  <c r="F85"/>
  <c r="E85"/>
  <c r="H84"/>
  <c r="G84"/>
  <c r="F84"/>
  <c r="E84"/>
  <c r="H83"/>
  <c r="G83"/>
  <c r="F83"/>
  <c r="E83"/>
  <c r="H82"/>
  <c r="G82"/>
  <c r="F82"/>
  <c r="E82"/>
  <c r="H81"/>
  <c r="G81"/>
  <c r="F81"/>
  <c r="E81"/>
  <c r="H80"/>
  <c r="G80"/>
  <c r="F80"/>
  <c r="E80"/>
  <c r="H79"/>
  <c r="G79"/>
  <c r="F79"/>
  <c r="E79"/>
  <c r="H78"/>
  <c r="G78"/>
  <c r="F78"/>
  <c r="E78"/>
  <c r="H70"/>
  <c r="G70"/>
  <c r="F70"/>
  <c r="E70"/>
  <c r="H69"/>
  <c r="G69"/>
  <c r="F69"/>
  <c r="E69"/>
  <c r="H68"/>
  <c r="G68"/>
  <c r="F68"/>
  <c r="E68"/>
  <c r="H67"/>
  <c r="G67"/>
  <c r="F67"/>
  <c r="E67"/>
  <c r="H66"/>
  <c r="G66"/>
  <c r="F66"/>
  <c r="E66"/>
  <c r="H65"/>
  <c r="G65"/>
  <c r="F65"/>
  <c r="E65"/>
  <c r="H64"/>
  <c r="G64"/>
  <c r="F64"/>
  <c r="E64"/>
  <c r="H63"/>
  <c r="G63"/>
  <c r="F63"/>
  <c r="E63"/>
  <c r="H62"/>
  <c r="G62"/>
  <c r="F62"/>
  <c r="E62"/>
  <c r="H61"/>
  <c r="G61"/>
  <c r="F61"/>
  <c r="E61"/>
  <c r="H53"/>
  <c r="G53"/>
  <c r="F53"/>
  <c r="E53"/>
  <c r="H52"/>
  <c r="G52"/>
  <c r="F52"/>
  <c r="E52"/>
  <c r="H51"/>
  <c r="G51"/>
  <c r="F51"/>
  <c r="E51"/>
  <c r="H50"/>
  <c r="G50"/>
  <c r="F50"/>
  <c r="E50"/>
  <c r="H49"/>
  <c r="G49"/>
  <c r="F49"/>
  <c r="E49"/>
  <c r="H48"/>
  <c r="G48"/>
  <c r="F48"/>
  <c r="E48"/>
  <c r="H47"/>
  <c r="G47"/>
  <c r="F47"/>
  <c r="E47"/>
  <c r="H46"/>
  <c r="G46"/>
  <c r="F46"/>
  <c r="E46"/>
  <c r="H45"/>
  <c r="G45"/>
  <c r="F45"/>
  <c r="E45"/>
  <c r="H44"/>
  <c r="G44"/>
  <c r="F44"/>
  <c r="E44"/>
  <c r="H39"/>
  <c r="G39"/>
  <c r="H36"/>
  <c r="G36"/>
  <c r="F36"/>
  <c r="E36"/>
  <c r="H35"/>
  <c r="G35"/>
  <c r="F35"/>
  <c r="E35"/>
  <c r="H34"/>
  <c r="G34"/>
  <c r="F34"/>
  <c r="E34"/>
  <c r="H33"/>
  <c r="G33"/>
  <c r="F33"/>
  <c r="E33"/>
  <c r="H32"/>
  <c r="G32"/>
  <c r="F32"/>
  <c r="E32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H20"/>
  <c r="G20"/>
  <c r="F20"/>
  <c r="E20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M11"/>
  <c r="H11"/>
  <c r="G11"/>
  <c r="F11"/>
  <c r="E11"/>
  <c r="F2246" l="1"/>
  <c r="G2247"/>
  <c r="G2248"/>
  <c r="F2249"/>
  <c r="G2249"/>
  <c r="F2247"/>
  <c r="F2248"/>
  <c r="G2177"/>
  <c r="F2222"/>
  <c r="G2223"/>
  <c r="G2224"/>
  <c r="G2225"/>
  <c r="F2228"/>
  <c r="G2229"/>
  <c r="G2230"/>
  <c r="G2231"/>
  <c r="F2229"/>
  <c r="F2230"/>
  <c r="F2231"/>
  <c r="F2234"/>
  <c r="G2235"/>
  <c r="G2236"/>
  <c r="G2237"/>
  <c r="F2240"/>
  <c r="G2241"/>
  <c r="G2242"/>
  <c r="G2243"/>
  <c r="F2223"/>
  <c r="F2224"/>
  <c r="F2225"/>
  <c r="F2241"/>
  <c r="F2242"/>
  <c r="F2243"/>
  <c r="F2235"/>
  <c r="F2236"/>
  <c r="F2237"/>
  <c r="G2176"/>
  <c r="F2183"/>
  <c r="F2159"/>
  <c r="F2157"/>
  <c r="F2174"/>
  <c r="G2175"/>
  <c r="G2183"/>
  <c r="F2186"/>
  <c r="G2187"/>
  <c r="G2188"/>
  <c r="G2189"/>
  <c r="F2192"/>
  <c r="G2193"/>
  <c r="G2194"/>
  <c r="G2195"/>
  <c r="F2198"/>
  <c r="G2199"/>
  <c r="G2200"/>
  <c r="G2201"/>
  <c r="F2216"/>
  <c r="G2217"/>
  <c r="G2218"/>
  <c r="G2219"/>
  <c r="H2157"/>
  <c r="H2159"/>
  <c r="F2175"/>
  <c r="F2176"/>
  <c r="F2177"/>
  <c r="F2180"/>
  <c r="G2181"/>
  <c r="G2182"/>
  <c r="F2217"/>
  <c r="F2218"/>
  <c r="F2219"/>
  <c r="G2156"/>
  <c r="F2158"/>
  <c r="H2158"/>
  <c r="F2162"/>
  <c r="G2163"/>
  <c r="G2164"/>
  <c r="G2165"/>
  <c r="F2168"/>
  <c r="G2169"/>
  <c r="G2170"/>
  <c r="G2171"/>
  <c r="F2181"/>
  <c r="F2182"/>
  <c r="F2199"/>
  <c r="F2200"/>
  <c r="F2201"/>
  <c r="F2204"/>
  <c r="G2205"/>
  <c r="G2206"/>
  <c r="G2207"/>
  <c r="F2163"/>
  <c r="F2164"/>
  <c r="F2165"/>
  <c r="F2169"/>
  <c r="F2170"/>
  <c r="F2171"/>
  <c r="F2205"/>
  <c r="F2206"/>
  <c r="F2207"/>
  <c r="F2210"/>
  <c r="G2211"/>
  <c r="G2212"/>
  <c r="G2213"/>
  <c r="F2211"/>
  <c r="F2212"/>
  <c r="F2213"/>
  <c r="F2193"/>
  <c r="F2194"/>
  <c r="F2195"/>
  <c r="F2187"/>
  <c r="F2188"/>
  <c r="F2189"/>
  <c r="E2151"/>
  <c r="E2149"/>
  <c r="G2151"/>
  <c r="F1311"/>
  <c r="E1279"/>
  <c r="E1914"/>
  <c r="E2129"/>
  <c r="E2143"/>
  <c r="E1159"/>
  <c r="F1307"/>
  <c r="E1899"/>
  <c r="F1900"/>
  <c r="E1910"/>
  <c r="E1918"/>
  <c r="E2115"/>
  <c r="G2143"/>
  <c r="F429"/>
  <c r="F1129"/>
  <c r="F1200"/>
  <c r="F1305"/>
  <c r="F1309"/>
  <c r="E1371"/>
  <c r="G1910"/>
  <c r="E1916"/>
  <c r="G1918"/>
  <c r="E2111"/>
  <c r="E2125"/>
  <c r="E2133"/>
  <c r="E2147"/>
  <c r="G429"/>
  <c r="F1097"/>
  <c r="E1245"/>
  <c r="E1305"/>
  <c r="G1305"/>
  <c r="E1306"/>
  <c r="E1307"/>
  <c r="G1307"/>
  <c r="E1308"/>
  <c r="E1309"/>
  <c r="G1309"/>
  <c r="E1310"/>
  <c r="E1311"/>
  <c r="G1311"/>
  <c r="E1312"/>
  <c r="E1320"/>
  <c r="F1754"/>
  <c r="G1899"/>
  <c r="E1900"/>
  <c r="G1900"/>
  <c r="E1901"/>
  <c r="F1910"/>
  <c r="E1911"/>
  <c r="E1912"/>
  <c r="G1914"/>
  <c r="G1916"/>
  <c r="F1918"/>
  <c r="J1924"/>
  <c r="E2010"/>
  <c r="E2030"/>
  <c r="E2078"/>
  <c r="E2109"/>
  <c r="G2111"/>
  <c r="E2112"/>
  <c r="E2113"/>
  <c r="G2115"/>
  <c r="E2116"/>
  <c r="E2117"/>
  <c r="G2125"/>
  <c r="E2126"/>
  <c r="E2127"/>
  <c r="G2129"/>
  <c r="E2130"/>
  <c r="E2131"/>
  <c r="G2133"/>
  <c r="E2134"/>
  <c r="F2143"/>
  <c r="E2144"/>
  <c r="E2145"/>
  <c r="G2147"/>
  <c r="G2149"/>
  <c r="F2151"/>
  <c r="E1093"/>
  <c r="E1114"/>
  <c r="E1153"/>
  <c r="E1172"/>
  <c r="E1230"/>
  <c r="E1266"/>
  <c r="E1294"/>
  <c r="F1369"/>
  <c r="G1371"/>
  <c r="E1381"/>
  <c r="F1713"/>
  <c r="E1095"/>
  <c r="F1112"/>
  <c r="G1114"/>
  <c r="E1138"/>
  <c r="E1139"/>
  <c r="E1140"/>
  <c r="E1155"/>
  <c r="G1159"/>
  <c r="F1185"/>
  <c r="E1221"/>
  <c r="E1234"/>
  <c r="F1264"/>
  <c r="F1266"/>
  <c r="E1267"/>
  <c r="E1277"/>
  <c r="G1279"/>
  <c r="F1296"/>
  <c r="F1352"/>
  <c r="E1739"/>
  <c r="F1797"/>
  <c r="E1815"/>
  <c r="F1933"/>
  <c r="F1943"/>
  <c r="H429"/>
  <c r="F1093"/>
  <c r="F1095"/>
  <c r="E1108"/>
  <c r="E1129"/>
  <c r="G1129"/>
  <c r="E1144"/>
  <c r="F1153"/>
  <c r="E1170"/>
  <c r="G1172"/>
  <c r="E1198"/>
  <c r="E1217"/>
  <c r="F1221"/>
  <c r="F1230"/>
  <c r="E1236"/>
  <c r="F1251"/>
  <c r="F1292"/>
  <c r="F1294"/>
  <c r="E1295"/>
  <c r="E1296"/>
  <c r="G1296"/>
  <c r="F1337"/>
  <c r="E1367"/>
  <c r="E1737"/>
  <c r="G1739"/>
  <c r="F1769"/>
  <c r="F1858"/>
  <c r="E1880"/>
  <c r="E1894"/>
  <c r="E1931"/>
  <c r="F1947"/>
  <c r="E1966"/>
  <c r="F1978"/>
  <c r="E2014"/>
  <c r="E2028"/>
  <c r="G2030"/>
  <c r="E2062"/>
  <c r="E2084"/>
  <c r="E2094"/>
  <c r="E1123"/>
  <c r="E1124"/>
  <c r="E1125"/>
  <c r="E1126"/>
  <c r="F1138"/>
  <c r="E1204"/>
  <c r="E1205"/>
  <c r="F1215"/>
  <c r="G1221"/>
  <c r="E1222"/>
  <c r="G1230"/>
  <c r="E1231"/>
  <c r="E1232"/>
  <c r="G1234"/>
  <c r="G1236"/>
  <c r="F1245"/>
  <c r="E1246"/>
  <c r="E1247"/>
  <c r="F1326"/>
  <c r="F1341"/>
  <c r="E1365"/>
  <c r="G1367"/>
  <c r="E1385"/>
  <c r="E1709"/>
  <c r="F1726"/>
  <c r="E1743"/>
  <c r="F1758"/>
  <c r="F1784"/>
  <c r="E1819"/>
  <c r="E1864"/>
  <c r="F1876"/>
  <c r="E1884"/>
  <c r="E1892"/>
  <c r="G1894"/>
  <c r="F1929"/>
  <c r="F1931"/>
  <c r="E1932"/>
  <c r="E1933"/>
  <c r="G1933"/>
  <c r="E1934"/>
  <c r="E1942"/>
  <c r="E1943"/>
  <c r="G1943"/>
  <c r="F1949"/>
  <c r="F1960"/>
  <c r="E1993"/>
  <c r="G2010"/>
  <c r="E2018"/>
  <c r="E2026"/>
  <c r="E2034"/>
  <c r="E2048"/>
  <c r="E2076"/>
  <c r="G2078"/>
  <c r="E2098"/>
  <c r="E1154"/>
  <c r="E1292"/>
  <c r="G1292"/>
  <c r="E1293"/>
  <c r="G1294"/>
  <c r="E1297"/>
  <c r="E1099"/>
  <c r="F1108"/>
  <c r="E1109"/>
  <c r="E1110"/>
  <c r="G1126"/>
  <c r="E1127"/>
  <c r="E1142"/>
  <c r="F1157"/>
  <c r="F1159"/>
  <c r="E1160"/>
  <c r="F1168"/>
  <c r="F1170"/>
  <c r="F1172"/>
  <c r="E1173"/>
  <c r="F1174"/>
  <c r="E1189"/>
  <c r="G1198"/>
  <c r="E1202"/>
  <c r="G1205"/>
  <c r="E1215"/>
  <c r="G1215"/>
  <c r="F1217"/>
  <c r="E1218"/>
  <c r="E1219"/>
  <c r="E1249"/>
  <c r="E1262"/>
  <c r="F1290"/>
  <c r="F1322"/>
  <c r="F1335"/>
  <c r="F1339"/>
  <c r="F1350"/>
  <c r="E1356"/>
  <c r="G1365"/>
  <c r="F1367"/>
  <c r="E1368"/>
  <c r="E1369"/>
  <c r="G1369"/>
  <c r="F1371"/>
  <c r="E1372"/>
  <c r="G1381"/>
  <c r="E1382"/>
  <c r="E1383"/>
  <c r="G1385"/>
  <c r="E1386"/>
  <c r="E1387"/>
  <c r="E1707"/>
  <c r="G1709"/>
  <c r="F1724"/>
  <c r="F1728"/>
  <c r="G1737"/>
  <c r="F1739"/>
  <c r="E1740"/>
  <c r="E1741"/>
  <c r="G1743"/>
  <c r="E1758"/>
  <c r="G1758"/>
  <c r="F1773"/>
  <c r="F1788"/>
  <c r="F1803"/>
  <c r="F1804"/>
  <c r="F1812"/>
  <c r="E1813"/>
  <c r="E1816"/>
  <c r="E1817"/>
  <c r="E1862"/>
  <c r="F1878"/>
  <c r="G1880"/>
  <c r="G1892"/>
  <c r="F1894"/>
  <c r="E1895"/>
  <c r="E1896"/>
  <c r="F1927"/>
  <c r="E1947"/>
  <c r="G1947"/>
  <c r="E1948"/>
  <c r="E1949"/>
  <c r="G1949"/>
  <c r="E1950"/>
  <c r="E1951"/>
  <c r="F1958"/>
  <c r="E1964"/>
  <c r="G1966"/>
  <c r="F1976"/>
  <c r="E1982"/>
  <c r="E1997"/>
  <c r="F2010"/>
  <c r="E2011"/>
  <c r="E2012"/>
  <c r="G2014"/>
  <c r="G2026"/>
  <c r="G2028"/>
  <c r="F2030"/>
  <c r="E2031"/>
  <c r="E2032"/>
  <c r="G2034"/>
  <c r="E2044"/>
  <c r="E2052"/>
  <c r="E2066"/>
  <c r="E2082"/>
  <c r="E2096"/>
  <c r="G2098"/>
  <c r="F1123"/>
  <c r="E1097"/>
  <c r="G1097"/>
  <c r="F1099"/>
  <c r="E1100"/>
  <c r="F1110"/>
  <c r="E1111"/>
  <c r="E1112"/>
  <c r="G1112"/>
  <c r="F1114"/>
  <c r="E1115"/>
  <c r="F1125"/>
  <c r="F1127"/>
  <c r="F1140"/>
  <c r="G1142"/>
  <c r="F1144"/>
  <c r="E1145"/>
  <c r="G1155"/>
  <c r="F1183"/>
  <c r="F1187"/>
  <c r="F1189"/>
  <c r="E1190"/>
  <c r="E1200"/>
  <c r="G1200"/>
  <c r="G1202"/>
  <c r="F1204"/>
  <c r="G1219"/>
  <c r="G1247"/>
  <c r="G1249"/>
  <c r="E1250"/>
  <c r="E1251"/>
  <c r="G1251"/>
  <c r="E1252"/>
  <c r="E1260"/>
  <c r="G1262"/>
  <c r="G1267"/>
  <c r="E1275"/>
  <c r="F1277"/>
  <c r="E1278"/>
  <c r="E1281"/>
  <c r="E1282"/>
  <c r="E1290"/>
  <c r="G1290"/>
  <c r="E1322"/>
  <c r="G1322"/>
  <c r="E1323"/>
  <c r="F1324"/>
  <c r="E1335"/>
  <c r="G1335"/>
  <c r="E1336"/>
  <c r="E1337"/>
  <c r="G1337"/>
  <c r="E1338"/>
  <c r="E1339"/>
  <c r="G1339"/>
  <c r="E1340"/>
  <c r="E1341"/>
  <c r="G1341"/>
  <c r="E1352"/>
  <c r="G1352"/>
  <c r="E1353"/>
  <c r="E1354"/>
  <c r="G1707"/>
  <c r="E1708"/>
  <c r="F1711"/>
  <c r="F1722"/>
  <c r="E1726"/>
  <c r="G1726"/>
  <c r="F1752"/>
  <c r="F1756"/>
  <c r="F1767"/>
  <c r="F1771"/>
  <c r="F1782"/>
  <c r="F1786"/>
  <c r="E1797"/>
  <c r="G1797"/>
  <c r="E1798"/>
  <c r="F1799"/>
  <c r="E1858"/>
  <c r="G1858"/>
  <c r="E1859"/>
  <c r="E1860"/>
  <c r="G1862"/>
  <c r="F1864"/>
  <c r="E1865"/>
  <c r="F1866"/>
  <c r="E1876"/>
  <c r="G1876"/>
  <c r="E1877"/>
  <c r="E1878"/>
  <c r="G1878"/>
  <c r="F1880"/>
  <c r="E1881"/>
  <c r="E1882"/>
  <c r="G1884"/>
  <c r="E1898"/>
  <c r="F1925"/>
  <c r="E1929"/>
  <c r="G1929"/>
  <c r="E1930"/>
  <c r="F1945"/>
  <c r="G1951"/>
  <c r="E1958"/>
  <c r="G1958"/>
  <c r="F1962"/>
  <c r="G1964"/>
  <c r="F1966"/>
  <c r="E1967"/>
  <c r="E1975"/>
  <c r="E1976"/>
  <c r="G1976"/>
  <c r="F1980"/>
  <c r="F1982"/>
  <c r="E1983"/>
  <c r="E1984"/>
  <c r="G1993"/>
  <c r="E1994"/>
  <c r="E1995"/>
  <c r="G1997"/>
  <c r="E1998"/>
  <c r="E1999"/>
  <c r="E2000"/>
  <c r="E2016"/>
  <c r="G2018"/>
  <c r="G2044"/>
  <c r="E2045"/>
  <c r="E2046"/>
  <c r="G2048"/>
  <c r="E2049"/>
  <c r="E2050"/>
  <c r="G2052"/>
  <c r="E2059"/>
  <c r="E2060"/>
  <c r="G2062"/>
  <c r="E2063"/>
  <c r="E2064"/>
  <c r="G2066"/>
  <c r="E2067"/>
  <c r="E2068"/>
  <c r="G2076"/>
  <c r="F2078"/>
  <c r="E2079"/>
  <c r="E2080"/>
  <c r="G2082"/>
  <c r="G2084"/>
  <c r="E2092"/>
  <c r="G2094"/>
  <c r="G2096"/>
  <c r="F2098"/>
  <c r="E2099"/>
  <c r="E2100"/>
  <c r="G1093"/>
  <c r="E1094"/>
  <c r="G1095"/>
  <c r="G1099"/>
  <c r="G1109"/>
  <c r="G1110"/>
  <c r="F1155"/>
  <c r="E1156"/>
  <c r="E1157"/>
  <c r="G1157"/>
  <c r="E1158"/>
  <c r="G1160"/>
  <c r="E1168"/>
  <c r="G1168"/>
  <c r="E1169"/>
  <c r="G1170"/>
  <c r="E1171"/>
  <c r="G1173"/>
  <c r="E1174"/>
  <c r="G1174"/>
  <c r="E1175"/>
  <c r="E1183"/>
  <c r="G1183"/>
  <c r="E1184"/>
  <c r="E1185"/>
  <c r="G1185"/>
  <c r="E1186"/>
  <c r="E1187"/>
  <c r="G1187"/>
  <c r="E1188"/>
  <c r="G1189"/>
  <c r="G1232"/>
  <c r="F1234"/>
  <c r="E1235"/>
  <c r="G1245"/>
  <c r="G1260"/>
  <c r="F1262"/>
  <c r="E1263"/>
  <c r="E1264"/>
  <c r="G1264"/>
  <c r="E1265"/>
  <c r="G1266"/>
  <c r="F1275"/>
  <c r="F1281"/>
  <c r="G1320"/>
  <c r="G1323"/>
  <c r="E1324"/>
  <c r="G1324"/>
  <c r="E1325"/>
  <c r="E1326"/>
  <c r="G1326"/>
  <c r="E1350"/>
  <c r="G1350"/>
  <c r="G1354"/>
  <c r="F1356"/>
  <c r="E1357"/>
  <c r="G1372"/>
  <c r="E1380"/>
  <c r="G1383"/>
  <c r="E1384"/>
  <c r="G1387"/>
  <c r="F1709"/>
  <c r="E1710"/>
  <c r="E1711"/>
  <c r="G1711"/>
  <c r="E1712"/>
  <c r="E1713"/>
  <c r="G1713"/>
  <c r="E1714"/>
  <c r="E1722"/>
  <c r="G1722"/>
  <c r="E1723"/>
  <c r="E1724"/>
  <c r="G1724"/>
  <c r="E1728"/>
  <c r="G1728"/>
  <c r="E1729"/>
  <c r="G1741"/>
  <c r="F1743"/>
  <c r="E1744"/>
  <c r="E1752"/>
  <c r="G1752"/>
  <c r="E1753"/>
  <c r="E1754"/>
  <c r="G1754"/>
  <c r="E1755"/>
  <c r="E1756"/>
  <c r="G1756"/>
  <c r="E1767"/>
  <c r="G1767"/>
  <c r="E1768"/>
  <c r="E1769"/>
  <c r="G1769"/>
  <c r="E1770"/>
  <c r="E1771"/>
  <c r="G1771"/>
  <c r="E1772"/>
  <c r="E1773"/>
  <c r="G1773"/>
  <c r="E1774"/>
  <c r="E1782"/>
  <c r="G1782"/>
  <c r="E1783"/>
  <c r="E1784"/>
  <c r="G1784"/>
  <c r="E1785"/>
  <c r="E1786"/>
  <c r="G1786"/>
  <c r="E1787"/>
  <c r="E1788"/>
  <c r="G1788"/>
  <c r="G1798"/>
  <c r="E1799"/>
  <c r="G1799"/>
  <c r="E1800"/>
  <c r="F1801"/>
  <c r="E1814"/>
  <c r="E1818"/>
  <c r="J1857"/>
  <c r="G1860"/>
  <c r="F1862"/>
  <c r="E1863"/>
  <c r="G1865"/>
  <c r="E1866"/>
  <c r="G1866"/>
  <c r="E1867"/>
  <c r="G1882"/>
  <c r="F1884"/>
  <c r="J1891"/>
  <c r="F1892"/>
  <c r="E1893"/>
  <c r="G1896"/>
  <c r="F1898"/>
  <c r="G1912"/>
  <c r="F1914"/>
  <c r="E1915"/>
  <c r="E1925"/>
  <c r="G1925"/>
  <c r="E1926"/>
  <c r="E1927"/>
  <c r="G1927"/>
  <c r="G1930"/>
  <c r="E1945"/>
  <c r="G1945"/>
  <c r="F1951"/>
  <c r="J1957"/>
  <c r="E1960"/>
  <c r="G1960"/>
  <c r="E1961"/>
  <c r="E1962"/>
  <c r="G1962"/>
  <c r="F1964"/>
  <c r="E1965"/>
  <c r="E1978"/>
  <c r="G1978"/>
  <c r="G1984"/>
  <c r="E1992"/>
  <c r="G1995"/>
  <c r="E1996"/>
  <c r="G2000"/>
  <c r="E2001"/>
  <c r="E2009"/>
  <c r="G2012"/>
  <c r="F2014"/>
  <c r="G2016"/>
  <c r="F2018"/>
  <c r="J2025"/>
  <c r="F2026"/>
  <c r="E2027"/>
  <c r="G2032"/>
  <c r="F2034"/>
  <c r="E2035"/>
  <c r="E2043"/>
  <c r="G2046"/>
  <c r="E2047"/>
  <c r="G2050"/>
  <c r="E2051"/>
  <c r="G2060"/>
  <c r="E2061"/>
  <c r="G2064"/>
  <c r="E2065"/>
  <c r="G2068"/>
  <c r="E2075"/>
  <c r="G2080"/>
  <c r="F2082"/>
  <c r="E2083"/>
  <c r="G2092"/>
  <c r="F2094"/>
  <c r="E2095"/>
  <c r="G2100"/>
  <c r="G2109"/>
  <c r="E2110"/>
  <c r="G2113"/>
  <c r="E2114"/>
  <c r="G2117"/>
  <c r="E2118"/>
  <c r="G2127"/>
  <c r="E2128"/>
  <c r="G2131"/>
  <c r="E2132"/>
  <c r="G2145"/>
  <c r="F2147"/>
  <c r="E2148"/>
  <c r="G1115"/>
  <c r="G1124"/>
  <c r="G1125"/>
  <c r="E1130"/>
  <c r="G1138"/>
  <c r="G1140"/>
  <c r="F1142"/>
  <c r="E1143"/>
  <c r="G1144"/>
  <c r="G1153"/>
  <c r="E1201"/>
  <c r="G1204"/>
  <c r="G1217"/>
  <c r="F1249"/>
  <c r="G1277"/>
  <c r="E1098"/>
  <c r="E1113"/>
  <c r="G1123"/>
  <c r="E1141"/>
  <c r="G1169"/>
  <c r="F1260"/>
  <c r="E1261"/>
  <c r="E1291"/>
  <c r="F1320"/>
  <c r="E1321"/>
  <c r="E1327"/>
  <c r="E1342"/>
  <c r="F1365"/>
  <c r="E1366"/>
  <c r="E1370"/>
  <c r="E1725"/>
  <c r="E1759"/>
  <c r="E1789"/>
  <c r="F1860"/>
  <c r="E1861"/>
  <c r="G1863"/>
  <c r="G1864"/>
  <c r="G1867"/>
  <c r="E1875"/>
  <c r="E1879"/>
  <c r="F1882"/>
  <c r="E1883"/>
  <c r="E1928"/>
  <c r="G1931"/>
  <c r="G1934"/>
  <c r="E1946"/>
  <c r="E1963"/>
  <c r="G1965"/>
  <c r="G1967"/>
  <c r="E1979"/>
  <c r="E1980"/>
  <c r="G1980"/>
  <c r="E1981"/>
  <c r="G1982"/>
  <c r="G1999"/>
  <c r="G2001"/>
  <c r="F2012"/>
  <c r="E2013"/>
  <c r="F2016"/>
  <c r="E2017"/>
  <c r="F2028"/>
  <c r="E2029"/>
  <c r="F2032"/>
  <c r="E2033"/>
  <c r="G2043"/>
  <c r="G2045"/>
  <c r="G2047"/>
  <c r="G2049"/>
  <c r="G2051"/>
  <c r="G2059"/>
  <c r="G2061"/>
  <c r="G2063"/>
  <c r="G2065"/>
  <c r="G2067"/>
  <c r="F2076"/>
  <c r="E2077"/>
  <c r="F2080"/>
  <c r="E2081"/>
  <c r="F2084"/>
  <c r="J2091"/>
  <c r="F2092"/>
  <c r="E2093"/>
  <c r="F2096"/>
  <c r="E2097"/>
  <c r="F2100"/>
  <c r="E2101"/>
  <c r="G2110"/>
  <c r="G2112"/>
  <c r="G2114"/>
  <c r="G2116"/>
  <c r="G2118"/>
  <c r="G2126"/>
  <c r="G2128"/>
  <c r="G2130"/>
  <c r="G2132"/>
  <c r="G2134"/>
  <c r="E2142"/>
  <c r="F2145"/>
  <c r="E2146"/>
  <c r="F2149"/>
  <c r="E2150"/>
  <c r="E1096"/>
  <c r="G1100"/>
  <c r="G1108"/>
  <c r="G1127"/>
  <c r="E1128"/>
  <c r="G1158"/>
  <c r="G1171"/>
  <c r="F1198"/>
  <c r="E1199"/>
  <c r="F1202"/>
  <c r="E1203"/>
  <c r="E1216"/>
  <c r="F1219"/>
  <c r="E1220"/>
  <c r="G1222"/>
  <c r="F1232"/>
  <c r="E1233"/>
  <c r="F1236"/>
  <c r="E1237"/>
  <c r="F1247"/>
  <c r="E1248"/>
  <c r="G1275"/>
  <c r="E1276"/>
  <c r="F1279"/>
  <c r="E1280"/>
  <c r="G1281"/>
  <c r="E1351"/>
  <c r="F1354"/>
  <c r="E1355"/>
  <c r="G1356"/>
  <c r="G1380"/>
  <c r="G1382"/>
  <c r="G1384"/>
  <c r="G1386"/>
  <c r="F1707"/>
  <c r="E1727"/>
  <c r="F1737"/>
  <c r="E1738"/>
  <c r="F1741"/>
  <c r="E1742"/>
  <c r="E1757"/>
  <c r="G1800"/>
  <c r="E1801"/>
  <c r="G1801"/>
  <c r="E1802"/>
  <c r="E1803"/>
  <c r="G1803"/>
  <c r="E1804"/>
  <c r="G1804"/>
  <c r="E1812"/>
  <c r="G1812"/>
  <c r="G1814"/>
  <c r="G1816"/>
  <c r="G1818"/>
  <c r="F1896"/>
  <c r="E1897"/>
  <c r="G1898"/>
  <c r="G1901"/>
  <c r="E1909"/>
  <c r="F1912"/>
  <c r="E1913"/>
  <c r="F1916"/>
  <c r="E1917"/>
  <c r="G1932"/>
  <c r="E1944"/>
  <c r="E1959"/>
  <c r="G1961"/>
  <c r="E1977"/>
  <c r="G1983"/>
  <c r="G1992"/>
  <c r="G1994"/>
  <c r="G1996"/>
  <c r="G1998"/>
  <c r="E2015"/>
  <c r="H1467"/>
  <c r="E1467"/>
  <c r="G1467"/>
  <c r="G1094"/>
  <c r="G1096"/>
  <c r="G1098"/>
  <c r="G1111"/>
  <c r="G1113"/>
  <c r="G1128"/>
  <c r="G1130"/>
  <c r="G1139"/>
  <c r="G1141"/>
  <c r="G1143"/>
  <c r="G1145"/>
  <c r="G1154"/>
  <c r="G1156"/>
  <c r="G1175"/>
  <c r="G1184"/>
  <c r="G1186"/>
  <c r="G1188"/>
  <c r="G1190"/>
  <c r="G1199"/>
  <c r="G1201"/>
  <c r="G1203"/>
  <c r="G1216"/>
  <c r="G1218"/>
  <c r="G1220"/>
  <c r="G1231"/>
  <c r="G1233"/>
  <c r="G1235"/>
  <c r="G1237"/>
  <c r="G1246"/>
  <c r="G1248"/>
  <c r="G1250"/>
  <c r="G1252"/>
  <c r="G1261"/>
  <c r="G1263"/>
  <c r="G1265"/>
  <c r="G1276"/>
  <c r="G1278"/>
  <c r="G1280"/>
  <c r="G1282"/>
  <c r="G1291"/>
  <c r="G1293"/>
  <c r="G1295"/>
  <c r="G1297"/>
  <c r="G1306"/>
  <c r="G1308"/>
  <c r="G1310"/>
  <c r="G1312"/>
  <c r="G1321"/>
  <c r="G1325"/>
  <c r="G1327"/>
  <c r="G1336"/>
  <c r="G1338"/>
  <c r="G1340"/>
  <c r="G1342"/>
  <c r="G1351"/>
  <c r="G1353"/>
  <c r="G1355"/>
  <c r="G1357"/>
  <c r="G1366"/>
  <c r="G1368"/>
  <c r="G1370"/>
  <c r="J1398"/>
  <c r="F1398" s="1"/>
  <c r="J1402"/>
  <c r="F1402" s="1"/>
  <c r="J1406"/>
  <c r="F1406" s="1"/>
  <c r="J1410"/>
  <c r="F1410" s="1"/>
  <c r="J1414"/>
  <c r="F1414" s="1"/>
  <c r="J1418"/>
  <c r="F1418" s="1"/>
  <c r="J1461"/>
  <c r="J1465"/>
  <c r="F1465" s="1"/>
  <c r="J1469"/>
  <c r="F1469" s="1"/>
  <c r="J1471"/>
  <c r="H1471" s="1"/>
  <c r="J1475"/>
  <c r="H1475" s="1"/>
  <c r="J1479"/>
  <c r="H1479" s="1"/>
  <c r="J1523"/>
  <c r="F1523" s="1"/>
  <c r="J1527"/>
  <c r="F1527" s="1"/>
  <c r="J1531"/>
  <c r="J1535"/>
  <c r="J1539"/>
  <c r="F1539" s="1"/>
  <c r="J1543"/>
  <c r="F1543" s="1"/>
  <c r="J1585"/>
  <c r="F1585" s="1"/>
  <c r="J1589"/>
  <c r="F1589" s="1"/>
  <c r="J1593"/>
  <c r="J1597"/>
  <c r="F1597" s="1"/>
  <c r="J1601"/>
  <c r="F1601" s="1"/>
  <c r="J1605"/>
  <c r="F1605" s="1"/>
  <c r="J1647"/>
  <c r="F1647" s="1"/>
  <c r="J1651"/>
  <c r="F1651" s="1"/>
  <c r="J1655"/>
  <c r="J1659"/>
  <c r="F1659" s="1"/>
  <c r="J1663"/>
  <c r="F1663" s="1"/>
  <c r="J1667"/>
  <c r="F1667" s="1"/>
  <c r="G1708"/>
  <c r="G1710"/>
  <c r="G1712"/>
  <c r="G1714"/>
  <c r="G1723"/>
  <c r="G1725"/>
  <c r="G1727"/>
  <c r="G1729"/>
  <c r="G1738"/>
  <c r="G1740"/>
  <c r="G1742"/>
  <c r="G1744"/>
  <c r="G1753"/>
  <c r="G1755"/>
  <c r="G1757"/>
  <c r="G1759"/>
  <c r="G1768"/>
  <c r="G1770"/>
  <c r="G1772"/>
  <c r="G1774"/>
  <c r="G1783"/>
  <c r="G1785"/>
  <c r="G1787"/>
  <c r="G1789"/>
  <c r="G1802"/>
  <c r="F1814"/>
  <c r="F1816"/>
  <c r="F1818"/>
  <c r="J1827"/>
  <c r="H1827" s="1"/>
  <c r="J1829"/>
  <c r="F1829" s="1"/>
  <c r="J1835"/>
  <c r="H1835" s="1"/>
  <c r="J1837"/>
  <c r="F1837" s="1"/>
  <c r="J1841"/>
  <c r="J1845"/>
  <c r="F1845" s="1"/>
  <c r="G1875"/>
  <c r="G1877"/>
  <c r="G1879"/>
  <c r="G1881"/>
  <c r="G1883"/>
  <c r="G1893"/>
  <c r="G1895"/>
  <c r="G1897"/>
  <c r="G1942"/>
  <c r="G1944"/>
  <c r="G1946"/>
  <c r="G1948"/>
  <c r="G1950"/>
  <c r="G1959"/>
  <c r="G1963"/>
  <c r="F1984"/>
  <c r="J1991"/>
  <c r="F1992"/>
  <c r="F1994"/>
  <c r="F1996"/>
  <c r="F1998"/>
  <c r="F2000"/>
  <c r="G2009"/>
  <c r="G2011"/>
  <c r="G2013"/>
  <c r="G2015"/>
  <c r="G2017"/>
  <c r="G2027"/>
  <c r="G2029"/>
  <c r="G2031"/>
  <c r="G2033"/>
  <c r="G2035"/>
  <c r="F2044"/>
  <c r="F2046"/>
  <c r="F2048"/>
  <c r="F2050"/>
  <c r="F2052"/>
  <c r="J2058"/>
  <c r="F2059"/>
  <c r="F2061"/>
  <c r="F2063"/>
  <c r="F2065"/>
  <c r="F2067"/>
  <c r="G2075"/>
  <c r="G2077"/>
  <c r="G2079"/>
  <c r="G2081"/>
  <c r="G2083"/>
  <c r="G2093"/>
  <c r="G2095"/>
  <c r="G2097"/>
  <c r="G2099"/>
  <c r="G2101"/>
  <c r="F2110"/>
  <c r="F2112"/>
  <c r="F2114"/>
  <c r="F2116"/>
  <c r="F2118"/>
  <c r="J2124"/>
  <c r="F2125"/>
  <c r="F2127"/>
  <c r="F2129"/>
  <c r="F2131"/>
  <c r="F2133"/>
  <c r="G2142"/>
  <c r="G2144"/>
  <c r="G2146"/>
  <c r="G2148"/>
  <c r="G2150"/>
  <c r="F1380"/>
  <c r="F1382"/>
  <c r="F1384"/>
  <c r="F1386"/>
  <c r="J1396"/>
  <c r="F1396" s="1"/>
  <c r="J1400"/>
  <c r="F1400" s="1"/>
  <c r="J1404"/>
  <c r="F1404" s="1"/>
  <c r="J1408"/>
  <c r="F1408" s="1"/>
  <c r="J1412"/>
  <c r="F1412" s="1"/>
  <c r="J1416"/>
  <c r="F1416" s="1"/>
  <c r="J1459"/>
  <c r="F1459" s="1"/>
  <c r="J1463"/>
  <c r="J1521"/>
  <c r="F1521" s="1"/>
  <c r="J1525"/>
  <c r="F1525" s="1"/>
  <c r="J1529"/>
  <c r="F1529" s="1"/>
  <c r="J1533"/>
  <c r="F1533" s="1"/>
  <c r="J1537"/>
  <c r="F1537" s="1"/>
  <c r="J1541"/>
  <c r="F1541" s="1"/>
  <c r="J1583"/>
  <c r="F1583" s="1"/>
  <c r="J1587"/>
  <c r="F1587" s="1"/>
  <c r="J1591"/>
  <c r="F1591" s="1"/>
  <c r="J1595"/>
  <c r="F1595" s="1"/>
  <c r="J1599"/>
  <c r="F1599" s="1"/>
  <c r="J1603"/>
  <c r="F1603" s="1"/>
  <c r="J1645"/>
  <c r="F1645" s="1"/>
  <c r="J1649"/>
  <c r="F1649" s="1"/>
  <c r="J1653"/>
  <c r="F1653" s="1"/>
  <c r="J1657"/>
  <c r="F1657" s="1"/>
  <c r="J1661"/>
  <c r="F1661" s="1"/>
  <c r="J1665"/>
  <c r="F1665" s="1"/>
  <c r="J1831"/>
  <c r="F1831" s="1"/>
  <c r="J1833"/>
  <c r="F1833" s="1"/>
  <c r="J1839"/>
  <c r="F1839" s="1"/>
  <c r="J1843"/>
  <c r="J1847"/>
  <c r="F1847" s="1"/>
  <c r="G1859"/>
  <c r="G1861"/>
  <c r="G1909"/>
  <c r="G1911"/>
  <c r="G1913"/>
  <c r="G1915"/>
  <c r="G1917"/>
  <c r="G1926"/>
  <c r="G1928"/>
  <c r="G1975"/>
  <c r="G1977"/>
  <c r="G1979"/>
  <c r="G1981"/>
  <c r="H1419"/>
  <c r="F1419"/>
  <c r="G1419"/>
  <c r="E1419"/>
  <c r="G1451"/>
  <c r="E1451"/>
  <c r="H1451"/>
  <c r="F1451"/>
  <c r="H1507"/>
  <c r="F1507"/>
  <c r="G1507"/>
  <c r="E1507"/>
  <c r="J1482"/>
  <c r="J1480"/>
  <c r="J1478"/>
  <c r="J1476"/>
  <c r="J1474"/>
  <c r="J1472"/>
  <c r="J1470"/>
  <c r="H1544"/>
  <c r="F1544"/>
  <c r="G1544"/>
  <c r="E1544"/>
  <c r="H1606"/>
  <c r="F1606"/>
  <c r="G1606"/>
  <c r="E1606"/>
  <c r="H1668"/>
  <c r="F1668"/>
  <c r="G1668"/>
  <c r="E1668"/>
  <c r="F433"/>
  <c r="H433"/>
  <c r="F434"/>
  <c r="H434"/>
  <c r="F435"/>
  <c r="H435"/>
  <c r="F436"/>
  <c r="H436"/>
  <c r="F437"/>
  <c r="H437"/>
  <c r="F438"/>
  <c r="H438"/>
  <c r="F439"/>
  <c r="H439"/>
  <c r="F440"/>
  <c r="H440"/>
  <c r="F441"/>
  <c r="H441"/>
  <c r="E1025"/>
  <c r="G1025"/>
  <c r="E1026"/>
  <c r="G1026"/>
  <c r="E1027"/>
  <c r="G1027"/>
  <c r="E1028"/>
  <c r="G1028"/>
  <c r="E1029"/>
  <c r="G1029"/>
  <c r="E1030"/>
  <c r="G1030"/>
  <c r="E1031"/>
  <c r="G1031"/>
  <c r="E1032"/>
  <c r="G1032"/>
  <c r="E1033"/>
  <c r="G1033"/>
  <c r="F1094"/>
  <c r="F1096"/>
  <c r="F1098"/>
  <c r="F1100"/>
  <c r="F1109"/>
  <c r="F1111"/>
  <c r="F1113"/>
  <c r="F1115"/>
  <c r="F1124"/>
  <c r="F1126"/>
  <c r="F1128"/>
  <c r="F1130"/>
  <c r="F1139"/>
  <c r="F1141"/>
  <c r="F1143"/>
  <c r="F1145"/>
  <c r="F1154"/>
  <c r="F1156"/>
  <c r="F1158"/>
  <c r="F1160"/>
  <c r="F1169"/>
  <c r="F1171"/>
  <c r="F1173"/>
  <c r="F1175"/>
  <c r="F1184"/>
  <c r="F1186"/>
  <c r="F1188"/>
  <c r="F1190"/>
  <c r="F1199"/>
  <c r="F1201"/>
  <c r="F1203"/>
  <c r="F1205"/>
  <c r="F1216"/>
  <c r="F1218"/>
  <c r="F1220"/>
  <c r="F1222"/>
  <c r="F1231"/>
  <c r="F1233"/>
  <c r="F1235"/>
  <c r="F1237"/>
  <c r="F1246"/>
  <c r="F1248"/>
  <c r="F1250"/>
  <c r="F1252"/>
  <c r="F1261"/>
  <c r="F1263"/>
  <c r="F1265"/>
  <c r="F1267"/>
  <c r="F1276"/>
  <c r="F1278"/>
  <c r="F1280"/>
  <c r="F1282"/>
  <c r="F1291"/>
  <c r="F1293"/>
  <c r="F1295"/>
  <c r="F1297"/>
  <c r="F1306"/>
  <c r="F1308"/>
  <c r="F1310"/>
  <c r="F1312"/>
  <c r="F1321"/>
  <c r="F1323"/>
  <c r="F1325"/>
  <c r="F1327"/>
  <c r="F1336"/>
  <c r="F1338"/>
  <c r="F1340"/>
  <c r="F1342"/>
  <c r="F1351"/>
  <c r="F1353"/>
  <c r="F1355"/>
  <c r="F1357"/>
  <c r="F1366"/>
  <c r="F1368"/>
  <c r="F1370"/>
  <c r="F1372"/>
  <c r="F1381"/>
  <c r="F1383"/>
  <c r="F1385"/>
  <c r="F1387"/>
  <c r="J1397"/>
  <c r="J1399"/>
  <c r="J1401"/>
  <c r="J1403"/>
  <c r="J1405"/>
  <c r="J1407"/>
  <c r="J1409"/>
  <c r="J1411"/>
  <c r="J1413"/>
  <c r="J1415"/>
  <c r="J1417"/>
  <c r="J1428"/>
  <c r="G1428" s="1"/>
  <c r="J1430"/>
  <c r="G1430" s="1"/>
  <c r="J1432"/>
  <c r="G1432" s="1"/>
  <c r="J1434"/>
  <c r="G1434" s="1"/>
  <c r="J1436"/>
  <c r="G1436" s="1"/>
  <c r="J1438"/>
  <c r="G1438" s="1"/>
  <c r="J1440"/>
  <c r="G1440" s="1"/>
  <c r="J1442"/>
  <c r="J1444"/>
  <c r="J1446"/>
  <c r="J1448"/>
  <c r="J1450"/>
  <c r="J1460"/>
  <c r="F1461"/>
  <c r="J1462"/>
  <c r="F1463"/>
  <c r="J1464"/>
  <c r="J1466"/>
  <c r="F1467"/>
  <c r="J1468"/>
  <c r="J1473"/>
  <c r="J1477"/>
  <c r="J1481"/>
  <c r="J1491"/>
  <c r="J1495"/>
  <c r="J1499"/>
  <c r="J1503"/>
  <c r="F1475"/>
  <c r="F1479"/>
  <c r="J1513"/>
  <c r="J1511"/>
  <c r="J1509"/>
  <c r="J1512"/>
  <c r="J1510"/>
  <c r="J1508"/>
  <c r="J1506"/>
  <c r="J1504"/>
  <c r="J1502"/>
  <c r="J1500"/>
  <c r="J1498"/>
  <c r="J1496"/>
  <c r="J1494"/>
  <c r="J1492"/>
  <c r="J1490"/>
  <c r="G1575"/>
  <c r="E1575"/>
  <c r="H1575"/>
  <c r="F1575"/>
  <c r="G1637"/>
  <c r="E1637"/>
  <c r="H1637"/>
  <c r="F1637"/>
  <c r="G1699"/>
  <c r="E1699"/>
  <c r="H1699"/>
  <c r="F1699"/>
  <c r="G433"/>
  <c r="G434"/>
  <c r="G435"/>
  <c r="G436"/>
  <c r="G437"/>
  <c r="G438"/>
  <c r="G439"/>
  <c r="G440"/>
  <c r="G441"/>
  <c r="F1025"/>
  <c r="H1025"/>
  <c r="F1026"/>
  <c r="H1026"/>
  <c r="F1027"/>
  <c r="H1027"/>
  <c r="F1028"/>
  <c r="H1028"/>
  <c r="F1029"/>
  <c r="H1029"/>
  <c r="F1030"/>
  <c r="H1030"/>
  <c r="F1031"/>
  <c r="H1031"/>
  <c r="F1032"/>
  <c r="H1032"/>
  <c r="F1033"/>
  <c r="H1033"/>
  <c r="J1429"/>
  <c r="J1431"/>
  <c r="J1433"/>
  <c r="J1435"/>
  <c r="J1437"/>
  <c r="J1439"/>
  <c r="J1441"/>
  <c r="J1443"/>
  <c r="J1445"/>
  <c r="J1447"/>
  <c r="J1449"/>
  <c r="J1493"/>
  <c r="J1497"/>
  <c r="J1501"/>
  <c r="J1505"/>
  <c r="H1813"/>
  <c r="F1813"/>
  <c r="H1815"/>
  <c r="F1815"/>
  <c r="H1817"/>
  <c r="F1817"/>
  <c r="H1819"/>
  <c r="F1819"/>
  <c r="F1835"/>
  <c r="J1522"/>
  <c r="J1524"/>
  <c r="J1526"/>
  <c r="J1528"/>
  <c r="J1530"/>
  <c r="F1531"/>
  <c r="J1532"/>
  <c r="J1534"/>
  <c r="F1535"/>
  <c r="J1536"/>
  <c r="J1538"/>
  <c r="J1540"/>
  <c r="J1542"/>
  <c r="J1552"/>
  <c r="J1554"/>
  <c r="J1556"/>
  <c r="J1558"/>
  <c r="J1560"/>
  <c r="J1562"/>
  <c r="J1564"/>
  <c r="J1566"/>
  <c r="J1568"/>
  <c r="J1570"/>
  <c r="J1572"/>
  <c r="J1574"/>
  <c r="J1584"/>
  <c r="J1586"/>
  <c r="J1588"/>
  <c r="J1590"/>
  <c r="J1592"/>
  <c r="F1593"/>
  <c r="J1594"/>
  <c r="J1596"/>
  <c r="J1598"/>
  <c r="J1600"/>
  <c r="J1602"/>
  <c r="J1604"/>
  <c r="J1614"/>
  <c r="J1616"/>
  <c r="J1618"/>
  <c r="J1620"/>
  <c r="J1622"/>
  <c r="J1624"/>
  <c r="J1626"/>
  <c r="J1628"/>
  <c r="J1630"/>
  <c r="J1632"/>
  <c r="J1634"/>
  <c r="J1636"/>
  <c r="J1646"/>
  <c r="J1648"/>
  <c r="J1650"/>
  <c r="J1652"/>
  <c r="J1654"/>
  <c r="F1655"/>
  <c r="J1656"/>
  <c r="J1658"/>
  <c r="J1660"/>
  <c r="J1662"/>
  <c r="J1664"/>
  <c r="J1666"/>
  <c r="J1676"/>
  <c r="J1678"/>
  <c r="J1680"/>
  <c r="J1682"/>
  <c r="J1684"/>
  <c r="J1686"/>
  <c r="J1688"/>
  <c r="J1690"/>
  <c r="J1692"/>
  <c r="J1694"/>
  <c r="J1696"/>
  <c r="J1698"/>
  <c r="F1708"/>
  <c r="F1710"/>
  <c r="F1712"/>
  <c r="F1714"/>
  <c r="F1723"/>
  <c r="F1725"/>
  <c r="F1727"/>
  <c r="F1729"/>
  <c r="F1738"/>
  <c r="F1740"/>
  <c r="F1742"/>
  <c r="F1744"/>
  <c r="F1753"/>
  <c r="F1755"/>
  <c r="F1757"/>
  <c r="F1759"/>
  <c r="F1768"/>
  <c r="F1770"/>
  <c r="F1772"/>
  <c r="F1774"/>
  <c r="F1783"/>
  <c r="F1785"/>
  <c r="F1787"/>
  <c r="F1789"/>
  <c r="F1798"/>
  <c r="F1800"/>
  <c r="F1802"/>
  <c r="G1849"/>
  <c r="E1849"/>
  <c r="H1849"/>
  <c r="F1849"/>
  <c r="H1833"/>
  <c r="J1553"/>
  <c r="J1555"/>
  <c r="J1557"/>
  <c r="J1559"/>
  <c r="J1561"/>
  <c r="J1563"/>
  <c r="J1565"/>
  <c r="J1567"/>
  <c r="J1569"/>
  <c r="J1571"/>
  <c r="J1573"/>
  <c r="J1615"/>
  <c r="J1617"/>
  <c r="J1619"/>
  <c r="J1621"/>
  <c r="J1623"/>
  <c r="J1625"/>
  <c r="J1627"/>
  <c r="J1629"/>
  <c r="J1631"/>
  <c r="J1633"/>
  <c r="J1635"/>
  <c r="J1677"/>
  <c r="J1679"/>
  <c r="J1681"/>
  <c r="J1683"/>
  <c r="J1685"/>
  <c r="J1687"/>
  <c r="J1689"/>
  <c r="J1691"/>
  <c r="J1693"/>
  <c r="J1695"/>
  <c r="J1697"/>
  <c r="J1828"/>
  <c r="J1830"/>
  <c r="J1832"/>
  <c r="J1834"/>
  <c r="J1836"/>
  <c r="J1838"/>
  <c r="J1840"/>
  <c r="F1841"/>
  <c r="J1842"/>
  <c r="F1843"/>
  <c r="J1844"/>
  <c r="J1846"/>
  <c r="J1848"/>
  <c r="J1850"/>
  <c r="F1859"/>
  <c r="F1861"/>
  <c r="F1863"/>
  <c r="F1865"/>
  <c r="F1867"/>
  <c r="J1874"/>
  <c r="F1875"/>
  <c r="F1877"/>
  <c r="F1879"/>
  <c r="F1881"/>
  <c r="F1883"/>
  <c r="F1893"/>
  <c r="F1895"/>
  <c r="F1897"/>
  <c r="F1899"/>
  <c r="F1901"/>
  <c r="J1908"/>
  <c r="F1909"/>
  <c r="F1911"/>
  <c r="F1913"/>
  <c r="F1915"/>
  <c r="F1917"/>
  <c r="F1926"/>
  <c r="F1928"/>
  <c r="F1930"/>
  <c r="F1932"/>
  <c r="F1934"/>
  <c r="J1941"/>
  <c r="F1942"/>
  <c r="F1944"/>
  <c r="F1946"/>
  <c r="F1948"/>
  <c r="F1950"/>
  <c r="F1959"/>
  <c r="F1961"/>
  <c r="F1963"/>
  <c r="F1965"/>
  <c r="F1967"/>
  <c r="J1974"/>
  <c r="F1975"/>
  <c r="F1977"/>
  <c r="F1979"/>
  <c r="F1981"/>
  <c r="F1983"/>
  <c r="F1993"/>
  <c r="F1995"/>
  <c r="F1997"/>
  <c r="F1999"/>
  <c r="F2001"/>
  <c r="J2008"/>
  <c r="F2009"/>
  <c r="F2011"/>
  <c r="F2013"/>
  <c r="F2015"/>
  <c r="F2017"/>
  <c r="F2027"/>
  <c r="F2029"/>
  <c r="F2031"/>
  <c r="F2033"/>
  <c r="F2035"/>
  <c r="J2042"/>
  <c r="F2043"/>
  <c r="F2045"/>
  <c r="F2047"/>
  <c r="F2049"/>
  <c r="F2051"/>
  <c r="F2060"/>
  <c r="F2062"/>
  <c r="F2064"/>
  <c r="F2066"/>
  <c r="F2068"/>
  <c r="J2074"/>
  <c r="F2075"/>
  <c r="F2077"/>
  <c r="F2079"/>
  <c r="F2081"/>
  <c r="F2083"/>
  <c r="F2093"/>
  <c r="F2095"/>
  <c r="F2097"/>
  <c r="F2099"/>
  <c r="F2101"/>
  <c r="J2108"/>
  <c r="F2109"/>
  <c r="F2111"/>
  <c r="F2113"/>
  <c r="F2115"/>
  <c r="F2117"/>
  <c r="F2126"/>
  <c r="F2128"/>
  <c r="F2130"/>
  <c r="F2132"/>
  <c r="F2134"/>
  <c r="J2141"/>
  <c r="F2142"/>
  <c r="F2144"/>
  <c r="F2146"/>
  <c r="F2148"/>
  <c r="F2150"/>
  <c r="F1827" l="1"/>
  <c r="H1829"/>
  <c r="H1837"/>
  <c r="F1432"/>
  <c r="F1430"/>
  <c r="F1436"/>
  <c r="H1831"/>
  <c r="F1471"/>
  <c r="F1438"/>
  <c r="F1434"/>
  <c r="F1428"/>
  <c r="H1843"/>
  <c r="E1843"/>
  <c r="G1843"/>
  <c r="G1833"/>
  <c r="E1833"/>
  <c r="H1665"/>
  <c r="E1665"/>
  <c r="G1665"/>
  <c r="H1657"/>
  <c r="E1657"/>
  <c r="G1657"/>
  <c r="H1649"/>
  <c r="E1649"/>
  <c r="G1649"/>
  <c r="H1603"/>
  <c r="E1603"/>
  <c r="G1603"/>
  <c r="H1595"/>
  <c r="E1595"/>
  <c r="G1595"/>
  <c r="H1587"/>
  <c r="E1587"/>
  <c r="G1587"/>
  <c r="H1541"/>
  <c r="E1541"/>
  <c r="G1541"/>
  <c r="H1533"/>
  <c r="E1533"/>
  <c r="G1533"/>
  <c r="H1525"/>
  <c r="E1525"/>
  <c r="G1525"/>
  <c r="H1463"/>
  <c r="E1463"/>
  <c r="G1463"/>
  <c r="H1416"/>
  <c r="E1416"/>
  <c r="G1416"/>
  <c r="H1408"/>
  <c r="E1408"/>
  <c r="G1408"/>
  <c r="H1400"/>
  <c r="E1400"/>
  <c r="G1400"/>
  <c r="H1841"/>
  <c r="G1841"/>
  <c r="E1841"/>
  <c r="G1835"/>
  <c r="E1835"/>
  <c r="G1827"/>
  <c r="E1827"/>
  <c r="H1663"/>
  <c r="G1663"/>
  <c r="E1663"/>
  <c r="H1655"/>
  <c r="G1655"/>
  <c r="E1655"/>
  <c r="H1647"/>
  <c r="G1647"/>
  <c r="E1647"/>
  <c r="H1601"/>
  <c r="G1601"/>
  <c r="E1601"/>
  <c r="H1593"/>
  <c r="G1593"/>
  <c r="E1593"/>
  <c r="H1585"/>
  <c r="G1585"/>
  <c r="E1585"/>
  <c r="H1539"/>
  <c r="G1539"/>
  <c r="E1539"/>
  <c r="H1531"/>
  <c r="G1531"/>
  <c r="E1531"/>
  <c r="H1523"/>
  <c r="G1523"/>
  <c r="E1523"/>
  <c r="G1475"/>
  <c r="E1475"/>
  <c r="H1469"/>
  <c r="G1469"/>
  <c r="E1469"/>
  <c r="H1461"/>
  <c r="G1461"/>
  <c r="E1461"/>
  <c r="H1414"/>
  <c r="G1414"/>
  <c r="E1414"/>
  <c r="H1406"/>
  <c r="G1406"/>
  <c r="E1406"/>
  <c r="H1398"/>
  <c r="G1398"/>
  <c r="E1398"/>
  <c r="H1847"/>
  <c r="E1847"/>
  <c r="G1847"/>
  <c r="H1839"/>
  <c r="E1839"/>
  <c r="G1839"/>
  <c r="E1831"/>
  <c r="G1831"/>
  <c r="H1661"/>
  <c r="E1661"/>
  <c r="G1661"/>
  <c r="H1653"/>
  <c r="E1653"/>
  <c r="G1653"/>
  <c r="H1645"/>
  <c r="E1645"/>
  <c r="G1645"/>
  <c r="H1599"/>
  <c r="E1599"/>
  <c r="G1599"/>
  <c r="H1591"/>
  <c r="E1591"/>
  <c r="G1591"/>
  <c r="H1583"/>
  <c r="E1583"/>
  <c r="G1583"/>
  <c r="H1537"/>
  <c r="E1537"/>
  <c r="G1537"/>
  <c r="H1529"/>
  <c r="E1529"/>
  <c r="G1529"/>
  <c r="H1521"/>
  <c r="E1521"/>
  <c r="G1521"/>
  <c r="H1459"/>
  <c r="E1459"/>
  <c r="G1459"/>
  <c r="H1412"/>
  <c r="E1412"/>
  <c r="G1412"/>
  <c r="H1404"/>
  <c r="E1404"/>
  <c r="G1404"/>
  <c r="H1396"/>
  <c r="E1396"/>
  <c r="G1396"/>
  <c r="H1845"/>
  <c r="G1845"/>
  <c r="E1845"/>
  <c r="G1837"/>
  <c r="E1837"/>
  <c r="G1829"/>
  <c r="E1829"/>
  <c r="H1667"/>
  <c r="G1667"/>
  <c r="E1667"/>
  <c r="H1659"/>
  <c r="G1659"/>
  <c r="E1659"/>
  <c r="H1651"/>
  <c r="G1651"/>
  <c r="E1651"/>
  <c r="H1605"/>
  <c r="G1605"/>
  <c r="E1605"/>
  <c r="H1597"/>
  <c r="G1597"/>
  <c r="E1597"/>
  <c r="H1589"/>
  <c r="G1589"/>
  <c r="E1589"/>
  <c r="H1543"/>
  <c r="G1543"/>
  <c r="E1543"/>
  <c r="H1535"/>
  <c r="G1535"/>
  <c r="E1535"/>
  <c r="H1527"/>
  <c r="G1527"/>
  <c r="E1527"/>
  <c r="G1479"/>
  <c r="E1479"/>
  <c r="G1471"/>
  <c r="E1471"/>
  <c r="H1465"/>
  <c r="G1465"/>
  <c r="E1465"/>
  <c r="H1418"/>
  <c r="G1418"/>
  <c r="E1418"/>
  <c r="H1410"/>
  <c r="G1410"/>
  <c r="E1410"/>
  <c r="H1402"/>
  <c r="G1402"/>
  <c r="E1402"/>
  <c r="H1848"/>
  <c r="F1848"/>
  <c r="G1848"/>
  <c r="E1848"/>
  <c r="H1846"/>
  <c r="F1846"/>
  <c r="G1846"/>
  <c r="E1846"/>
  <c r="H1844"/>
  <c r="F1844"/>
  <c r="G1844"/>
  <c r="E1844"/>
  <c r="H1842"/>
  <c r="F1842"/>
  <c r="G1842"/>
  <c r="E1842"/>
  <c r="H1840"/>
  <c r="F1840"/>
  <c r="G1840"/>
  <c r="E1840"/>
  <c r="H1838"/>
  <c r="G1838"/>
  <c r="E1838"/>
  <c r="F1838"/>
  <c r="G1834"/>
  <c r="E1834"/>
  <c r="H1834"/>
  <c r="F1834"/>
  <c r="G1830"/>
  <c r="E1830"/>
  <c r="H1830"/>
  <c r="F1830"/>
  <c r="G1697"/>
  <c r="E1697"/>
  <c r="H1697"/>
  <c r="F1697"/>
  <c r="G1693"/>
  <c r="E1693"/>
  <c r="H1693"/>
  <c r="F1693"/>
  <c r="G1689"/>
  <c r="E1689"/>
  <c r="H1689"/>
  <c r="F1689"/>
  <c r="G1685"/>
  <c r="E1685"/>
  <c r="H1685"/>
  <c r="F1685"/>
  <c r="G1681"/>
  <c r="E1681"/>
  <c r="H1681"/>
  <c r="F1681"/>
  <c r="G1633"/>
  <c r="E1633"/>
  <c r="H1633"/>
  <c r="F1633"/>
  <c r="G1629"/>
  <c r="E1629"/>
  <c r="H1629"/>
  <c r="F1629"/>
  <c r="G1625"/>
  <c r="E1625"/>
  <c r="H1625"/>
  <c r="F1625"/>
  <c r="G1621"/>
  <c r="E1621"/>
  <c r="H1621"/>
  <c r="F1621"/>
  <c r="G1617"/>
  <c r="E1617"/>
  <c r="H1617"/>
  <c r="F1617"/>
  <c r="G1573"/>
  <c r="E1573"/>
  <c r="H1573"/>
  <c r="F1573"/>
  <c r="G1569"/>
  <c r="E1569"/>
  <c r="H1569"/>
  <c r="F1569"/>
  <c r="G1565"/>
  <c r="E1565"/>
  <c r="H1565"/>
  <c r="F1565"/>
  <c r="G1561"/>
  <c r="E1561"/>
  <c r="H1561"/>
  <c r="F1561"/>
  <c r="G1557"/>
  <c r="E1557"/>
  <c r="H1557"/>
  <c r="F1557"/>
  <c r="H1698"/>
  <c r="F1698"/>
  <c r="G1698"/>
  <c r="E1698"/>
  <c r="H1694"/>
  <c r="F1694"/>
  <c r="G1694"/>
  <c r="E1694"/>
  <c r="H1690"/>
  <c r="F1690"/>
  <c r="G1690"/>
  <c r="E1690"/>
  <c r="H1686"/>
  <c r="F1686"/>
  <c r="G1686"/>
  <c r="E1686"/>
  <c r="H1682"/>
  <c r="F1682"/>
  <c r="G1682"/>
  <c r="E1682"/>
  <c r="H1678"/>
  <c r="F1678"/>
  <c r="G1678"/>
  <c r="E1678"/>
  <c r="H1634"/>
  <c r="F1634"/>
  <c r="G1634"/>
  <c r="E1634"/>
  <c r="H1630"/>
  <c r="F1630"/>
  <c r="G1630"/>
  <c r="E1630"/>
  <c r="H1626"/>
  <c r="F1626"/>
  <c r="G1626"/>
  <c r="E1626"/>
  <c r="H1622"/>
  <c r="F1622"/>
  <c r="G1622"/>
  <c r="E1622"/>
  <c r="H1618"/>
  <c r="F1618"/>
  <c r="G1618"/>
  <c r="E1618"/>
  <c r="H1614"/>
  <c r="F1614"/>
  <c r="G1614"/>
  <c r="E1614"/>
  <c r="H1604"/>
  <c r="F1604"/>
  <c r="G1604"/>
  <c r="E1604"/>
  <c r="H1602"/>
  <c r="F1602"/>
  <c r="G1602"/>
  <c r="E1602"/>
  <c r="H1600"/>
  <c r="F1600"/>
  <c r="G1600"/>
  <c r="E1600"/>
  <c r="H1598"/>
  <c r="F1598"/>
  <c r="G1598"/>
  <c r="E1598"/>
  <c r="H1596"/>
  <c r="F1596"/>
  <c r="G1596"/>
  <c r="E1596"/>
  <c r="H1594"/>
  <c r="F1594"/>
  <c r="G1594"/>
  <c r="E1594"/>
  <c r="H1592"/>
  <c r="F1592"/>
  <c r="G1592"/>
  <c r="E1592"/>
  <c r="H1590"/>
  <c r="F1590"/>
  <c r="G1590"/>
  <c r="E1590"/>
  <c r="H1588"/>
  <c r="F1588"/>
  <c r="G1588"/>
  <c r="E1588"/>
  <c r="H1586"/>
  <c r="F1586"/>
  <c r="G1586"/>
  <c r="E1586"/>
  <c r="H1574"/>
  <c r="F1574"/>
  <c r="G1574"/>
  <c r="E1574"/>
  <c r="H1570"/>
  <c r="F1570"/>
  <c r="G1570"/>
  <c r="E1570"/>
  <c r="H1566"/>
  <c r="F1566"/>
  <c r="G1566"/>
  <c r="E1566"/>
  <c r="H1562"/>
  <c r="F1562"/>
  <c r="G1562"/>
  <c r="E1562"/>
  <c r="H1558"/>
  <c r="F1558"/>
  <c r="G1558"/>
  <c r="E1558"/>
  <c r="H1554"/>
  <c r="F1554"/>
  <c r="G1554"/>
  <c r="E1554"/>
  <c r="H1501"/>
  <c r="F1501"/>
  <c r="E1501"/>
  <c r="G1501"/>
  <c r="H1493"/>
  <c r="F1493"/>
  <c r="E1493"/>
  <c r="G1493"/>
  <c r="G1447"/>
  <c r="E1447"/>
  <c r="H1447"/>
  <c r="F1447"/>
  <c r="G1443"/>
  <c r="E1443"/>
  <c r="H1443"/>
  <c r="F1443"/>
  <c r="G1439"/>
  <c r="E1439"/>
  <c r="H1439"/>
  <c r="G1437"/>
  <c r="E1437"/>
  <c r="H1437"/>
  <c r="G1435"/>
  <c r="E1435"/>
  <c r="H1435"/>
  <c r="G1433"/>
  <c r="E1433"/>
  <c r="H1433"/>
  <c r="G1431"/>
  <c r="E1431"/>
  <c r="H1431"/>
  <c r="G1492"/>
  <c r="E1492"/>
  <c r="F1492"/>
  <c r="H1492"/>
  <c r="G1496"/>
  <c r="E1496"/>
  <c r="F1496"/>
  <c r="H1496"/>
  <c r="G1500"/>
  <c r="E1500"/>
  <c r="F1500"/>
  <c r="H1500"/>
  <c r="G1504"/>
  <c r="E1504"/>
  <c r="F1504"/>
  <c r="H1504"/>
  <c r="G1508"/>
  <c r="E1508"/>
  <c r="F1508"/>
  <c r="H1508"/>
  <c r="H1512"/>
  <c r="F1512"/>
  <c r="G1512"/>
  <c r="E1512"/>
  <c r="G1511"/>
  <c r="E1511"/>
  <c r="H1511"/>
  <c r="F1511"/>
  <c r="H1503"/>
  <c r="F1503"/>
  <c r="G1503"/>
  <c r="E1503"/>
  <c r="H1495"/>
  <c r="F1495"/>
  <c r="G1495"/>
  <c r="E1495"/>
  <c r="H1481"/>
  <c r="F1481"/>
  <c r="G1481"/>
  <c r="E1481"/>
  <c r="H1473"/>
  <c r="F1473"/>
  <c r="G1473"/>
  <c r="E1473"/>
  <c r="H1468"/>
  <c r="F1468"/>
  <c r="G1468"/>
  <c r="E1468"/>
  <c r="H1466"/>
  <c r="F1466"/>
  <c r="G1466"/>
  <c r="E1466"/>
  <c r="H1464"/>
  <c r="F1464"/>
  <c r="G1464"/>
  <c r="E1464"/>
  <c r="H1462"/>
  <c r="F1462"/>
  <c r="G1462"/>
  <c r="E1462"/>
  <c r="H1450"/>
  <c r="F1450"/>
  <c r="G1450"/>
  <c r="E1450"/>
  <c r="H1446"/>
  <c r="F1446"/>
  <c r="G1446"/>
  <c r="E1446"/>
  <c r="H1442"/>
  <c r="F1442"/>
  <c r="G1442"/>
  <c r="E1442"/>
  <c r="H1436"/>
  <c r="E1436"/>
  <c r="H1432"/>
  <c r="E1432"/>
  <c r="H1417"/>
  <c r="F1417"/>
  <c r="G1417"/>
  <c r="E1417"/>
  <c r="H1415"/>
  <c r="F1415"/>
  <c r="G1415"/>
  <c r="E1415"/>
  <c r="H1413"/>
  <c r="F1413"/>
  <c r="G1413"/>
  <c r="E1413"/>
  <c r="H1411"/>
  <c r="F1411"/>
  <c r="G1411"/>
  <c r="E1411"/>
  <c r="H1409"/>
  <c r="F1409"/>
  <c r="G1409"/>
  <c r="E1409"/>
  <c r="H1407"/>
  <c r="F1407"/>
  <c r="G1407"/>
  <c r="E1407"/>
  <c r="H1405"/>
  <c r="F1405"/>
  <c r="G1405"/>
  <c r="E1405"/>
  <c r="H1403"/>
  <c r="F1403"/>
  <c r="G1403"/>
  <c r="E1403"/>
  <c r="H1401"/>
  <c r="F1401"/>
  <c r="G1401"/>
  <c r="E1401"/>
  <c r="H1399"/>
  <c r="F1399"/>
  <c r="G1399"/>
  <c r="E1399"/>
  <c r="G1470"/>
  <c r="F1470"/>
  <c r="H1470"/>
  <c r="E1470"/>
  <c r="G1474"/>
  <c r="E1474"/>
  <c r="F1474"/>
  <c r="H1474"/>
  <c r="G1478"/>
  <c r="E1478"/>
  <c r="F1478"/>
  <c r="H1478"/>
  <c r="G1482"/>
  <c r="E1482"/>
  <c r="F1482"/>
  <c r="H1482"/>
  <c r="F1439"/>
  <c r="F1435"/>
  <c r="F1431"/>
  <c r="H1850"/>
  <c r="F1850"/>
  <c r="G1850"/>
  <c r="E1850"/>
  <c r="G1836"/>
  <c r="E1836"/>
  <c r="F1836"/>
  <c r="H1836"/>
  <c r="G1832"/>
  <c r="E1832"/>
  <c r="F1832"/>
  <c r="H1832"/>
  <c r="G1695"/>
  <c r="E1695"/>
  <c r="H1695"/>
  <c r="F1695"/>
  <c r="G1691"/>
  <c r="E1691"/>
  <c r="H1691"/>
  <c r="F1691"/>
  <c r="G1687"/>
  <c r="E1687"/>
  <c r="H1687"/>
  <c r="F1687"/>
  <c r="G1683"/>
  <c r="E1683"/>
  <c r="H1683"/>
  <c r="F1683"/>
  <c r="G1679"/>
  <c r="E1679"/>
  <c r="H1679"/>
  <c r="F1679"/>
  <c r="G1635"/>
  <c r="E1635"/>
  <c r="H1635"/>
  <c r="F1635"/>
  <c r="G1631"/>
  <c r="E1631"/>
  <c r="H1631"/>
  <c r="F1631"/>
  <c r="G1627"/>
  <c r="E1627"/>
  <c r="H1627"/>
  <c r="F1627"/>
  <c r="G1623"/>
  <c r="E1623"/>
  <c r="H1623"/>
  <c r="F1623"/>
  <c r="G1619"/>
  <c r="E1619"/>
  <c r="H1619"/>
  <c r="F1619"/>
  <c r="G1571"/>
  <c r="E1571"/>
  <c r="H1571"/>
  <c r="F1571"/>
  <c r="G1567"/>
  <c r="E1567"/>
  <c r="H1567"/>
  <c r="F1567"/>
  <c r="G1563"/>
  <c r="E1563"/>
  <c r="H1563"/>
  <c r="F1563"/>
  <c r="G1559"/>
  <c r="E1559"/>
  <c r="H1559"/>
  <c r="F1559"/>
  <c r="G1555"/>
  <c r="E1555"/>
  <c r="H1555"/>
  <c r="F1555"/>
  <c r="H1696"/>
  <c r="F1696"/>
  <c r="G1696"/>
  <c r="E1696"/>
  <c r="H1692"/>
  <c r="F1692"/>
  <c r="G1692"/>
  <c r="E1692"/>
  <c r="H1688"/>
  <c r="F1688"/>
  <c r="G1688"/>
  <c r="E1688"/>
  <c r="H1684"/>
  <c r="F1684"/>
  <c r="G1684"/>
  <c r="E1684"/>
  <c r="H1680"/>
  <c r="F1680"/>
  <c r="G1680"/>
  <c r="E1680"/>
  <c r="H1676"/>
  <c r="F1676"/>
  <c r="G1676"/>
  <c r="E1676"/>
  <c r="H1666"/>
  <c r="F1666"/>
  <c r="G1666"/>
  <c r="E1666"/>
  <c r="H1664"/>
  <c r="F1664"/>
  <c r="G1664"/>
  <c r="E1664"/>
  <c r="H1662"/>
  <c r="F1662"/>
  <c r="G1662"/>
  <c r="E1662"/>
  <c r="H1660"/>
  <c r="F1660"/>
  <c r="G1660"/>
  <c r="E1660"/>
  <c r="H1658"/>
  <c r="F1658"/>
  <c r="G1658"/>
  <c r="E1658"/>
  <c r="H1656"/>
  <c r="F1656"/>
  <c r="G1656"/>
  <c r="E1656"/>
  <c r="H1654"/>
  <c r="F1654"/>
  <c r="G1654"/>
  <c r="E1654"/>
  <c r="H1652"/>
  <c r="F1652"/>
  <c r="G1652"/>
  <c r="E1652"/>
  <c r="H1650"/>
  <c r="F1650"/>
  <c r="G1650"/>
  <c r="E1650"/>
  <c r="H1648"/>
  <c r="F1648"/>
  <c r="G1648"/>
  <c r="E1648"/>
  <c r="H1636"/>
  <c r="F1636"/>
  <c r="G1636"/>
  <c r="E1636"/>
  <c r="H1632"/>
  <c r="F1632"/>
  <c r="G1632"/>
  <c r="E1632"/>
  <c r="H1628"/>
  <c r="F1628"/>
  <c r="G1628"/>
  <c r="E1628"/>
  <c r="H1624"/>
  <c r="F1624"/>
  <c r="G1624"/>
  <c r="E1624"/>
  <c r="H1620"/>
  <c r="F1620"/>
  <c r="G1620"/>
  <c r="E1620"/>
  <c r="H1616"/>
  <c r="F1616"/>
  <c r="G1616"/>
  <c r="E1616"/>
  <c r="H1572"/>
  <c r="F1572"/>
  <c r="G1572"/>
  <c r="E1572"/>
  <c r="H1568"/>
  <c r="F1568"/>
  <c r="G1568"/>
  <c r="E1568"/>
  <c r="H1564"/>
  <c r="F1564"/>
  <c r="G1564"/>
  <c r="E1564"/>
  <c r="H1560"/>
  <c r="F1560"/>
  <c r="G1560"/>
  <c r="E1560"/>
  <c r="H1556"/>
  <c r="F1556"/>
  <c r="G1556"/>
  <c r="E1556"/>
  <c r="H1552"/>
  <c r="F1552"/>
  <c r="G1552"/>
  <c r="E1552"/>
  <c r="H1542"/>
  <c r="F1542"/>
  <c r="G1542"/>
  <c r="E1542"/>
  <c r="H1540"/>
  <c r="F1540"/>
  <c r="G1540"/>
  <c r="E1540"/>
  <c r="H1538"/>
  <c r="F1538"/>
  <c r="G1538"/>
  <c r="E1538"/>
  <c r="H1536"/>
  <c r="F1536"/>
  <c r="G1536"/>
  <c r="E1536"/>
  <c r="H1534"/>
  <c r="F1534"/>
  <c r="G1534"/>
  <c r="E1534"/>
  <c r="H1532"/>
  <c r="F1532"/>
  <c r="G1532"/>
  <c r="E1532"/>
  <c r="H1530"/>
  <c r="F1530"/>
  <c r="G1530"/>
  <c r="E1530"/>
  <c r="H1528"/>
  <c r="F1528"/>
  <c r="G1528"/>
  <c r="E1528"/>
  <c r="H1526"/>
  <c r="F1526"/>
  <c r="G1526"/>
  <c r="E1526"/>
  <c r="H1524"/>
  <c r="F1524"/>
  <c r="G1524"/>
  <c r="E1524"/>
  <c r="H1505"/>
  <c r="F1505"/>
  <c r="E1505"/>
  <c r="G1505"/>
  <c r="H1497"/>
  <c r="F1497"/>
  <c r="E1497"/>
  <c r="G1497"/>
  <c r="G1449"/>
  <c r="E1449"/>
  <c r="H1449"/>
  <c r="F1449"/>
  <c r="G1445"/>
  <c r="E1445"/>
  <c r="H1445"/>
  <c r="F1445"/>
  <c r="G1441"/>
  <c r="E1441"/>
  <c r="H1441"/>
  <c r="F1441"/>
  <c r="G1490"/>
  <c r="E1490"/>
  <c r="H1490"/>
  <c r="F1490"/>
  <c r="G1494"/>
  <c r="E1494"/>
  <c r="H1494"/>
  <c r="F1494"/>
  <c r="G1498"/>
  <c r="E1498"/>
  <c r="H1498"/>
  <c r="F1498"/>
  <c r="G1502"/>
  <c r="E1502"/>
  <c r="H1502"/>
  <c r="F1502"/>
  <c r="G1506"/>
  <c r="E1506"/>
  <c r="H1506"/>
  <c r="F1506"/>
  <c r="H1510"/>
  <c r="F1510"/>
  <c r="G1510"/>
  <c r="E1510"/>
  <c r="G1509"/>
  <c r="H1509"/>
  <c r="F1509"/>
  <c r="E1509"/>
  <c r="G1513"/>
  <c r="E1513"/>
  <c r="H1513"/>
  <c r="F1513"/>
  <c r="H1499"/>
  <c r="F1499"/>
  <c r="G1499"/>
  <c r="E1499"/>
  <c r="H1477"/>
  <c r="F1477"/>
  <c r="G1477"/>
  <c r="E1477"/>
  <c r="H1448"/>
  <c r="F1448"/>
  <c r="G1448"/>
  <c r="E1448"/>
  <c r="H1444"/>
  <c r="F1444"/>
  <c r="G1444"/>
  <c r="E1444"/>
  <c r="H1440"/>
  <c r="E1440"/>
  <c r="H1438"/>
  <c r="E1438"/>
  <c r="H1434"/>
  <c r="E1434"/>
  <c r="H1430"/>
  <c r="E1430"/>
  <c r="H1428"/>
  <c r="E1428"/>
  <c r="G1472"/>
  <c r="E1472"/>
  <c r="H1472"/>
  <c r="F1472"/>
  <c r="G1476"/>
  <c r="E1476"/>
  <c r="H1476"/>
  <c r="F1476"/>
  <c r="G1480"/>
  <c r="E1480"/>
  <c r="H1480"/>
  <c r="F1480"/>
  <c r="F1437"/>
  <c r="F1433"/>
  <c r="F1440"/>
</calcChain>
</file>

<file path=xl/sharedStrings.xml><?xml version="1.0" encoding="utf-8"?>
<sst xmlns="http://schemas.openxmlformats.org/spreadsheetml/2006/main" count="3277" uniqueCount="761">
  <si>
    <t>Раздельные сведения о доходах по содержанию и текущему ремонту многоквартирных домов расположенных в микрорайоне Березовый, рабочего поселка Маркова, Иркутского района за период с 01.01.2014 г. по 31.12.2014 г.</t>
  </si>
  <si>
    <t>Населенный пункт</t>
  </si>
  <si>
    <t>микрорайон</t>
  </si>
  <si>
    <t xml:space="preserve"> дом</t>
  </si>
  <si>
    <t>Услуга</t>
  </si>
  <si>
    <t>Сумма</t>
  </si>
  <si>
    <t>Начальный остаток</t>
  </si>
  <si>
    <t>Начислено</t>
  </si>
  <si>
    <t>Оплачено</t>
  </si>
  <si>
    <t>Конечный остаток</t>
  </si>
  <si>
    <t>иркутский район</t>
  </si>
  <si>
    <t>м-н Березовый</t>
  </si>
  <si>
    <t>Всего</t>
  </si>
  <si>
    <t>Обслуживание домофона</t>
  </si>
  <si>
    <t>Содержание жилого дома</t>
  </si>
  <si>
    <t>в том числе</t>
  </si>
  <si>
    <t>услуги банка за сбор денежных средств</t>
  </si>
  <si>
    <t>Аварийная служба</t>
  </si>
  <si>
    <t>Вывоз твердо-бытовых отходов</t>
  </si>
  <si>
    <t>Уборка подъездов</t>
  </si>
  <si>
    <t xml:space="preserve">Уборка придомовой территории </t>
  </si>
  <si>
    <t>Обслуживание электросетей, освещение мест общего пользования</t>
  </si>
  <si>
    <t>Дезинсексия и дератизация</t>
  </si>
  <si>
    <t>Расходы по управлению МКД</t>
  </si>
  <si>
    <t>Содержание инженерного оборудования и конструктивных элементов дома.</t>
  </si>
  <si>
    <t>Услуги охраны тепловых узлов</t>
  </si>
  <si>
    <t>Текущий ремонт</t>
  </si>
  <si>
    <t>услуги банка за сюор денежных средств</t>
  </si>
  <si>
    <t>Размещение рекламы</t>
  </si>
  <si>
    <t>Установка домофона</t>
  </si>
  <si>
    <t>19 150,68</t>
  </si>
  <si>
    <t>44 702,04</t>
  </si>
  <si>
    <t>43 878,88</t>
  </si>
  <si>
    <t>19 973,84</t>
  </si>
  <si>
    <t>1 000,00</t>
  </si>
  <si>
    <t>4 415,00</t>
  </si>
  <si>
    <t>3 339,15</t>
  </si>
  <si>
    <t>1 372,62</t>
  </si>
  <si>
    <t>17 857,42</t>
  </si>
  <si>
    <t>44 088,36</t>
  </si>
  <si>
    <t>51 286,95</t>
  </si>
  <si>
    <t>10 658,83</t>
  </si>
  <si>
    <t>Сод-ние дома (вывоз ТБО)</t>
  </si>
  <si>
    <t>24 468,06</t>
  </si>
  <si>
    <t>54 024,05</t>
  </si>
  <si>
    <t>47 624,49</t>
  </si>
  <si>
    <t>30 867,62</t>
  </si>
  <si>
    <t>1 847,62</t>
  </si>
  <si>
    <t>10 350,00</t>
  </si>
  <si>
    <t>9 834,68</t>
  </si>
  <si>
    <t>2 362,94</t>
  </si>
  <si>
    <t>16 718,73</t>
  </si>
  <si>
    <t>44 664,24</t>
  </si>
  <si>
    <t>40 380,55</t>
  </si>
  <si>
    <t>21 002,42</t>
  </si>
  <si>
    <t>6 900,00</t>
  </si>
  <si>
    <t>6 355,00</t>
  </si>
  <si>
    <t>1 370,00</t>
  </si>
  <si>
    <t>5 251,05</t>
  </si>
  <si>
    <t>43 625,04</t>
  </si>
  <si>
    <t>41 612,38</t>
  </si>
  <si>
    <t>7 263,71</t>
  </si>
  <si>
    <t>1 779,06</t>
  </si>
  <si>
    <t>8 971,29</t>
  </si>
  <si>
    <t>6 835,56</t>
  </si>
  <si>
    <t>3 914,79</t>
  </si>
  <si>
    <t>7 420,55</t>
  </si>
  <si>
    <t>43 870,80</t>
  </si>
  <si>
    <t>40 391,00</t>
  </si>
  <si>
    <t>10 900,35</t>
  </si>
  <si>
    <t>1 881,21</t>
  </si>
  <si>
    <t>10 694,55</t>
  </si>
  <si>
    <t>1 536,66</t>
  </si>
  <si>
    <t>11 898,19</t>
  </si>
  <si>
    <t>44 850,03</t>
  </si>
  <si>
    <t>47 502,29</t>
  </si>
  <si>
    <t>9 245,93</t>
  </si>
  <si>
    <t>3 994,39</t>
  </si>
  <si>
    <t>14 220,00</t>
  </si>
  <si>
    <t>13 462,63</t>
  </si>
  <si>
    <t>4 751,76</t>
  </si>
  <si>
    <t>14 489,34</t>
  </si>
  <si>
    <t>45 254,28</t>
  </si>
  <si>
    <t>49 917,65</t>
  </si>
  <si>
    <t>9 825,97</t>
  </si>
  <si>
    <t>1 737,13</t>
  </si>
  <si>
    <t>9 660,00</t>
  </si>
  <si>
    <t>9 404,27</t>
  </si>
  <si>
    <t>1 992,86</t>
  </si>
  <si>
    <t>9 092,68</t>
  </si>
  <si>
    <t>44 834,76</t>
  </si>
  <si>
    <t>45 953,39</t>
  </si>
  <si>
    <t>7 974,05</t>
  </si>
  <si>
    <t>2 222,39</t>
  </si>
  <si>
    <t>11 040,00</t>
  </si>
  <si>
    <t>11 276,97</t>
  </si>
  <si>
    <t>1 985,42</t>
  </si>
  <si>
    <t>13 164,86</t>
  </si>
  <si>
    <t>45 021,84</t>
  </si>
  <si>
    <t>45 827,31</t>
  </si>
  <si>
    <t>12 359,39</t>
  </si>
  <si>
    <t>1 430,00</t>
  </si>
  <si>
    <t>8 280,00</t>
  </si>
  <si>
    <t>8 532,10</t>
  </si>
  <si>
    <t>1 177,90</t>
  </si>
  <si>
    <t>10 047,79</t>
  </si>
  <si>
    <t>44 763,48</t>
  </si>
  <si>
    <t>46 486,01</t>
  </si>
  <si>
    <t>8 325,26</t>
  </si>
  <si>
    <t>2 303,95</t>
  </si>
  <si>
    <t>11 045,00</t>
  </si>
  <si>
    <t>10 753,48</t>
  </si>
  <si>
    <t>2 595,47</t>
  </si>
  <si>
    <t>11 707,21</t>
  </si>
  <si>
    <t>46 147,32</t>
  </si>
  <si>
    <t>45 741,77</t>
  </si>
  <si>
    <t>12 112,76</t>
  </si>
  <si>
    <t>4 863,22</t>
  </si>
  <si>
    <t>11 730,00</t>
  </si>
  <si>
    <t>13 437,51</t>
  </si>
  <si>
    <t>3 155,71</t>
  </si>
  <si>
    <t>18 718,77</t>
  </si>
  <si>
    <t>45 020,04</t>
  </si>
  <si>
    <t>51 484,90</t>
  </si>
  <si>
    <t>12 253,91</t>
  </si>
  <si>
    <t>3 649,18</t>
  </si>
  <si>
    <t>2 649,18</t>
  </si>
  <si>
    <t>2 850,00</t>
  </si>
  <si>
    <t>12 420,00</t>
  </si>
  <si>
    <t>11 195,46</t>
  </si>
  <si>
    <t>4 074,54</t>
  </si>
  <si>
    <t>15 560,30</t>
  </si>
  <si>
    <t>48 567,36</t>
  </si>
  <si>
    <t>48 511,52</t>
  </si>
  <si>
    <t>15 616,14</t>
  </si>
  <si>
    <t>1 925,00</t>
  </si>
  <si>
    <t>9 155,00</t>
  </si>
  <si>
    <t>10 308,57</t>
  </si>
  <si>
    <t>14 099,93</t>
  </si>
  <si>
    <t>47 838,84</t>
  </si>
  <si>
    <t>54 604,76</t>
  </si>
  <si>
    <t>7 334,01</t>
  </si>
  <si>
    <t>3 355,00</t>
  </si>
  <si>
    <t>7 680,00</t>
  </si>
  <si>
    <t>2 575,00</t>
  </si>
  <si>
    <t>34 325,82</t>
  </si>
  <si>
    <t>46 907,40</t>
  </si>
  <si>
    <t>57 810,18</t>
  </si>
  <si>
    <t>23 423,04</t>
  </si>
  <si>
    <t>Установка доводчика</t>
  </si>
  <si>
    <t>6 090,00</t>
  </si>
  <si>
    <t>5 801,26</t>
  </si>
  <si>
    <t>12 642,42</t>
  </si>
  <si>
    <t>48 413,28</t>
  </si>
  <si>
    <t>46 015,17</t>
  </si>
  <si>
    <t>15 040,53</t>
  </si>
  <si>
    <t>2 475,08</t>
  </si>
  <si>
    <t>8 659,68</t>
  </si>
  <si>
    <t>3 475,40</t>
  </si>
  <si>
    <t>16 566,15</t>
  </si>
  <si>
    <t>47 038,68</t>
  </si>
  <si>
    <t>39 799,70</t>
  </si>
  <si>
    <t>23 805,13</t>
  </si>
  <si>
    <t>1 859,35</t>
  </si>
  <si>
    <t>8 889,46</t>
  </si>
  <si>
    <t>2 629,89</t>
  </si>
  <si>
    <t>Подключение электроэнергии</t>
  </si>
  <si>
    <t>9 353,42</t>
  </si>
  <si>
    <t>51 748,56</t>
  </si>
  <si>
    <t>45 428,92</t>
  </si>
  <si>
    <t>15 673,06</t>
  </si>
  <si>
    <t>2 694,82</t>
  </si>
  <si>
    <t>10 884,82</t>
  </si>
  <si>
    <t>2 160,00</t>
  </si>
  <si>
    <t>9 386,19</t>
  </si>
  <si>
    <t>47 330,28</t>
  </si>
  <si>
    <t>48 162,42</t>
  </si>
  <si>
    <t>8 554,05</t>
  </si>
  <si>
    <t>1 025,16</t>
  </si>
  <si>
    <t>4 350,00</t>
  </si>
  <si>
    <t>2 764,21</t>
  </si>
  <si>
    <t>2 610,95</t>
  </si>
  <si>
    <t>34 755,30</t>
  </si>
  <si>
    <t>48 685,56</t>
  </si>
  <si>
    <t>46 643,44</t>
  </si>
  <si>
    <t>36 797,42</t>
  </si>
  <si>
    <t>1 316,00</t>
  </si>
  <si>
    <t>6 440,00</t>
  </si>
  <si>
    <t>6 491,00</t>
  </si>
  <si>
    <t>1 265,00</t>
  </si>
  <si>
    <t>12 331,81</t>
  </si>
  <si>
    <t>47 940,72</t>
  </si>
  <si>
    <t>50 209,42</t>
  </si>
  <si>
    <t>10 063,11</t>
  </si>
  <si>
    <t>2 145,02</t>
  </si>
  <si>
    <t>7 871,92</t>
  </si>
  <si>
    <t>2 553,10</t>
  </si>
  <si>
    <t>19 678,26</t>
  </si>
  <si>
    <t>48 131,28</t>
  </si>
  <si>
    <t>48 807,05</t>
  </si>
  <si>
    <t>19 002,49</t>
  </si>
  <si>
    <t>1 706,19</t>
  </si>
  <si>
    <t>8 970,00</t>
  </si>
  <si>
    <t>9 459,50</t>
  </si>
  <si>
    <t>1 216,69</t>
  </si>
  <si>
    <t>15 701,85</t>
  </si>
  <si>
    <t>46 742,52</t>
  </si>
  <si>
    <t>51 582,03</t>
  </si>
  <si>
    <t>10 862,34</t>
  </si>
  <si>
    <t>4 583,98</t>
  </si>
  <si>
    <t>2 316,02</t>
  </si>
  <si>
    <t>12 189,84</t>
  </si>
  <si>
    <t>60 973,82</t>
  </si>
  <si>
    <t>53 687,40</t>
  </si>
  <si>
    <t>19 476,26</t>
  </si>
  <si>
    <t>5 400,00</t>
  </si>
  <si>
    <t>4 400,00</t>
  </si>
  <si>
    <t>6 210,00</t>
  </si>
  <si>
    <t>4 640,00</t>
  </si>
  <si>
    <t>1 570,00</t>
  </si>
  <si>
    <t>13 505,41</t>
  </si>
  <si>
    <t>62 371,68</t>
  </si>
  <si>
    <t>51 679,37</t>
  </si>
  <si>
    <t>24 197,72</t>
  </si>
  <si>
    <t>5 500,00</t>
  </si>
  <si>
    <t>4 830,00</t>
  </si>
  <si>
    <t>3 746,86</t>
  </si>
  <si>
    <t>1 083,14</t>
  </si>
  <si>
    <t>14 502,45</t>
  </si>
  <si>
    <t>60 703,93</t>
  </si>
  <si>
    <t>57 028,31</t>
  </si>
  <si>
    <t>18 178,07</t>
  </si>
  <si>
    <t>4 000,00</t>
  </si>
  <si>
    <t>4 140,00</t>
  </si>
  <si>
    <t>3 965,00</t>
  </si>
  <si>
    <t>15 909,62</t>
  </si>
  <si>
    <t>60 193,67</t>
  </si>
  <si>
    <t>63 635,78</t>
  </si>
  <si>
    <t>12 467,51</t>
  </si>
  <si>
    <t>5 000,00</t>
  </si>
  <si>
    <t>6 000,00</t>
  </si>
  <si>
    <t>6 155,00</t>
  </si>
  <si>
    <t>2 843,38</t>
  </si>
  <si>
    <t>3 256,62</t>
  </si>
  <si>
    <t>18 575,20</t>
  </si>
  <si>
    <t>60 910,14</t>
  </si>
  <si>
    <t>55 531,01</t>
  </si>
  <si>
    <t>23 954,33</t>
  </si>
  <si>
    <t>8 000,00</t>
  </si>
  <si>
    <t>7 514,41</t>
  </si>
  <si>
    <t>2 880,00</t>
  </si>
  <si>
    <t>2 840,00</t>
  </si>
  <si>
    <t>20 595,96</t>
  </si>
  <si>
    <t>62 445,36</t>
  </si>
  <si>
    <t>57 228,58</t>
  </si>
  <si>
    <t>25 812,74</t>
  </si>
  <si>
    <t>2 000,00</t>
  </si>
  <si>
    <t>4 172,24</t>
  </si>
  <si>
    <t>17 391,47</t>
  </si>
  <si>
    <t>61 099,14</t>
  </si>
  <si>
    <t>55 729,48</t>
  </si>
  <si>
    <t>22 761,13</t>
  </si>
  <si>
    <t>1 594,92</t>
  </si>
  <si>
    <t>6 853,32</t>
  </si>
  <si>
    <t>1 641,60</t>
  </si>
  <si>
    <t>13 926,83</t>
  </si>
  <si>
    <t>44 486,57</t>
  </si>
  <si>
    <t>44 120,20</t>
  </si>
  <si>
    <t>14 293,20</t>
  </si>
  <si>
    <t>2 192,88</t>
  </si>
  <si>
    <t>10 943,56</t>
  </si>
  <si>
    <t>2 289,32</t>
  </si>
  <si>
    <t>14 161,96</t>
  </si>
  <si>
    <t>45 518,16</t>
  </si>
  <si>
    <t>47 820,06</t>
  </si>
  <si>
    <t>11 860,06</t>
  </si>
  <si>
    <t>7 660,00</t>
  </si>
  <si>
    <t>1 445,00</t>
  </si>
  <si>
    <t>7 042,77</t>
  </si>
  <si>
    <t>46 327,44</t>
  </si>
  <si>
    <t>47 592,89</t>
  </si>
  <si>
    <t>5 777,32</t>
  </si>
  <si>
    <t>2 392,50</t>
  </si>
  <si>
    <t>10 202,95</t>
  </si>
  <si>
    <t>1 849,55</t>
  </si>
  <si>
    <t>14 575,28</t>
  </si>
  <si>
    <t>46 287,48</t>
  </si>
  <si>
    <t>48 890,45</t>
  </si>
  <si>
    <t>11 972,31</t>
  </si>
  <si>
    <t>1 045,00</t>
  </si>
  <si>
    <t>8 315,71</t>
  </si>
  <si>
    <t>1 699,29</t>
  </si>
  <si>
    <t>8 148,06</t>
  </si>
  <si>
    <t>45 822,52</t>
  </si>
  <si>
    <t>44 802,16</t>
  </si>
  <si>
    <t>9 168,42</t>
  </si>
  <si>
    <t>4 113,39</t>
  </si>
  <si>
    <t>4 430,00</t>
  </si>
  <si>
    <t>11 075,91</t>
  </si>
  <si>
    <t>43 295,16</t>
  </si>
  <si>
    <t>47 054,24</t>
  </si>
  <si>
    <t>7 316,83</t>
  </si>
  <si>
    <t>1 210,00</t>
  </si>
  <si>
    <t>9 310,00</t>
  </si>
  <si>
    <t>8 708,74</t>
  </si>
  <si>
    <t>46 032,27</t>
  </si>
  <si>
    <t>48 243,30</t>
  </si>
  <si>
    <t>6 497,71</t>
  </si>
  <si>
    <t>1 804,47</t>
  </si>
  <si>
    <t>6 215,00</t>
  </si>
  <si>
    <t>6 457,36</t>
  </si>
  <si>
    <t>1 562,11</t>
  </si>
  <si>
    <t>24 089,58</t>
  </si>
  <si>
    <t>52 002,12</t>
  </si>
  <si>
    <t>46 232,67</t>
  </si>
  <si>
    <t>29 859,03</t>
  </si>
  <si>
    <t>2 417,39</t>
  </si>
  <si>
    <t>10 203,60</t>
  </si>
  <si>
    <t>2 563,79</t>
  </si>
  <si>
    <t>14 169,54</t>
  </si>
  <si>
    <t>45 648,48</t>
  </si>
  <si>
    <t>49 076,16</t>
  </si>
  <si>
    <t>10 741,86</t>
  </si>
  <si>
    <t>2 500,00</t>
  </si>
  <si>
    <t>1 500,00</t>
  </si>
  <si>
    <t>1 595,00</t>
  </si>
  <si>
    <t>7 484,64</t>
  </si>
  <si>
    <t>1 010,36</t>
  </si>
  <si>
    <t>15 649,57</t>
  </si>
  <si>
    <t>43 354,62</t>
  </si>
  <si>
    <t>46 252,05</t>
  </si>
  <si>
    <t>12 752,14</t>
  </si>
  <si>
    <t>2 424,05</t>
  </si>
  <si>
    <t>8 778,41</t>
  </si>
  <si>
    <t>2 615,64</t>
  </si>
  <si>
    <t>14 022,25</t>
  </si>
  <si>
    <t>44 526,66</t>
  </si>
  <si>
    <t>44 408,10</t>
  </si>
  <si>
    <t>14 140,81</t>
  </si>
  <si>
    <t>2 263,10</t>
  </si>
  <si>
    <t>7 373,10</t>
  </si>
  <si>
    <t>3 860,00</t>
  </si>
  <si>
    <t>11 720,94</t>
  </si>
  <si>
    <t>46 204,32</t>
  </si>
  <si>
    <t>40 476,19</t>
  </si>
  <si>
    <t>17 449,07</t>
  </si>
  <si>
    <t>1 320,00</t>
  </si>
  <si>
    <t>4 825,00</t>
  </si>
  <si>
    <t>1 325,00</t>
  </si>
  <si>
    <t>11 750,05</t>
  </si>
  <si>
    <t>20 403,96</t>
  </si>
  <si>
    <t>23 449,73</t>
  </si>
  <si>
    <t>8 704,28</t>
  </si>
  <si>
    <t>5 520,00</t>
  </si>
  <si>
    <t>4 852,18</t>
  </si>
  <si>
    <t>16 508,86</t>
  </si>
  <si>
    <t>59 244,12</t>
  </si>
  <si>
    <t>65 300,84</t>
  </si>
  <si>
    <t>10 452,14</t>
  </si>
  <si>
    <t>7 000,00</t>
  </si>
  <si>
    <t>6 569,63</t>
  </si>
  <si>
    <t>11 209,98</t>
  </si>
  <si>
    <t>22 419,96</t>
  </si>
  <si>
    <t>29 754,39</t>
  </si>
  <si>
    <t>3 875,55</t>
  </si>
  <si>
    <t>2 145,00</t>
  </si>
  <si>
    <t>8 231,60</t>
  </si>
  <si>
    <t>23 643,89</t>
  </si>
  <si>
    <t>46 892,28</t>
  </si>
  <si>
    <t>43 247,05</t>
  </si>
  <si>
    <t>27 289,12</t>
  </si>
  <si>
    <t>3 500,00</t>
  </si>
  <si>
    <t>1 241,03</t>
  </si>
  <si>
    <t>8 433,59</t>
  </si>
  <si>
    <t>1 087,44</t>
  </si>
  <si>
    <t>12 908,50</t>
  </si>
  <si>
    <t>46 227,11</t>
  </si>
  <si>
    <t>49 499,38</t>
  </si>
  <si>
    <t>9 636,23</t>
  </si>
  <si>
    <t>3 398,90</t>
  </si>
  <si>
    <t>6 185,00</t>
  </si>
  <si>
    <t>1 015,00</t>
  </si>
  <si>
    <t>14 785,32</t>
  </si>
  <si>
    <t>44 878,44</t>
  </si>
  <si>
    <t>48 962,28</t>
  </si>
  <si>
    <t>10 701,48</t>
  </si>
  <si>
    <t>8 160,00</t>
  </si>
  <si>
    <t>6 635,00</t>
  </si>
  <si>
    <t>2 735,00</t>
  </si>
  <si>
    <t>14 284,20</t>
  </si>
  <si>
    <t>47 725,11</t>
  </si>
  <si>
    <t>41 462,63</t>
  </si>
  <si>
    <t>20 546,68</t>
  </si>
  <si>
    <t>4 835,00</t>
  </si>
  <si>
    <t>1 620,00</t>
  </si>
  <si>
    <t>12 094,81</t>
  </si>
  <si>
    <t>46 178,64</t>
  </si>
  <si>
    <t>44 036,14</t>
  </si>
  <si>
    <t>14 237,31</t>
  </si>
  <si>
    <t>2 480,88</t>
  </si>
  <si>
    <t>1 229,83</t>
  </si>
  <si>
    <t>6 321,58</t>
  </si>
  <si>
    <t>1 118,25</t>
  </si>
  <si>
    <t>12 810,87</t>
  </si>
  <si>
    <t>51 380,11</t>
  </si>
  <si>
    <t>48 797,66</t>
  </si>
  <si>
    <t>15 393,32</t>
  </si>
  <si>
    <t>3 000,00</t>
  </si>
  <si>
    <t>тех помещение</t>
  </si>
  <si>
    <t>5 345,73</t>
  </si>
  <si>
    <t>1 469,27</t>
  </si>
  <si>
    <t>12 157,55</t>
  </si>
  <si>
    <t>45 723,84</t>
  </si>
  <si>
    <t>42 189,90</t>
  </si>
  <si>
    <t>15 691,49</t>
  </si>
  <si>
    <t>8 289,52</t>
  </si>
  <si>
    <t>1 255,48</t>
  </si>
  <si>
    <t>Услуги банка за сбор денежных средств</t>
  </si>
  <si>
    <t>18 739,52</t>
  </si>
  <si>
    <t>45 661,48</t>
  </si>
  <si>
    <t>48 613,71</t>
  </si>
  <si>
    <t>15 787,29</t>
  </si>
  <si>
    <t>2 760,00</t>
  </si>
  <si>
    <t>2 925,00</t>
  </si>
  <si>
    <t>5 391,11</t>
  </si>
  <si>
    <t>20 532,24</t>
  </si>
  <si>
    <t>21 087,82</t>
  </si>
  <si>
    <t>4 835,53</t>
  </si>
  <si>
    <t>5 045,97</t>
  </si>
  <si>
    <t>1 164,03</t>
  </si>
  <si>
    <t xml:space="preserve">в том числе </t>
  </si>
  <si>
    <t>Вывоз твердых бытовых отходов</t>
  </si>
  <si>
    <t>Аварийно-диспетчерское сопровождение</t>
  </si>
  <si>
    <t>Влажная и Сухая уборка лестничных клеток</t>
  </si>
  <si>
    <t>Уборка придомовой территории 1 и 2 категории (асфальты, газоны)</t>
  </si>
  <si>
    <t>Дезинсекция и дератизация</t>
  </si>
  <si>
    <t>Содержание инженерного оборудования и конструктивных элементов дома</t>
  </si>
  <si>
    <t>охрана тепловых узлов</t>
  </si>
  <si>
    <t>32 125,86</t>
  </si>
  <si>
    <t>75 863,42</t>
  </si>
  <si>
    <t>70 048,33</t>
  </si>
  <si>
    <t>37 940,95</t>
  </si>
  <si>
    <t>6 292,33</t>
  </si>
  <si>
    <t>4 995,00</t>
  </si>
  <si>
    <t>2 084,61</t>
  </si>
  <si>
    <t>2 910,39</t>
  </si>
  <si>
    <t>31 773,34</t>
  </si>
  <si>
    <t>72 648,16</t>
  </si>
  <si>
    <t>43 189,94</t>
  </si>
  <si>
    <t>61 231,56</t>
  </si>
  <si>
    <t>3 924,30</t>
  </si>
  <si>
    <t>23 052,43</t>
  </si>
  <si>
    <t>79 650,12</t>
  </si>
  <si>
    <t>60 359,83</t>
  </si>
  <si>
    <t>42 342,72</t>
  </si>
  <si>
    <t>2 775,00</t>
  </si>
  <si>
    <t>2 430,00</t>
  </si>
  <si>
    <t>11 831,22</t>
  </si>
  <si>
    <t>59 805,24</t>
  </si>
  <si>
    <t>61 981,16</t>
  </si>
  <si>
    <t>9 655,30</t>
  </si>
  <si>
    <t>7 845,00</t>
  </si>
  <si>
    <t>6 435,00</t>
  </si>
  <si>
    <t>1 410,00</t>
  </si>
  <si>
    <t>20 618,35</t>
  </si>
  <si>
    <t>63 013,05</t>
  </si>
  <si>
    <t>70 189,76</t>
  </si>
  <si>
    <t>13 441,64</t>
  </si>
  <si>
    <t>2 905,00</t>
  </si>
  <si>
    <t>1 235,00</t>
  </si>
  <si>
    <t>16 436,79</t>
  </si>
  <si>
    <t>59 257,86</t>
  </si>
  <si>
    <t>60 690,11</t>
  </si>
  <si>
    <t>15 004,54</t>
  </si>
  <si>
    <t>3 245,00</t>
  </si>
  <si>
    <t>6 667,25</t>
  </si>
  <si>
    <t>59 383,61</t>
  </si>
  <si>
    <t>49 903,64</t>
  </si>
  <si>
    <t>16 147,22</t>
  </si>
  <si>
    <t>5 028,57</t>
  </si>
  <si>
    <t>1 181,43</t>
  </si>
  <si>
    <t>13 973,63</t>
  </si>
  <si>
    <t>60 377,96</t>
  </si>
  <si>
    <t>61 744,63</t>
  </si>
  <si>
    <t>12 606,96</t>
  </si>
  <si>
    <t>7 483,10</t>
  </si>
  <si>
    <t>8 860,00</t>
  </si>
  <si>
    <t>7 625,00</t>
  </si>
  <si>
    <t>31 972,76</t>
  </si>
  <si>
    <t>78 125,00</t>
  </si>
  <si>
    <t>74 268,42</t>
  </si>
  <si>
    <t>35 829,34</t>
  </si>
  <si>
    <t>10 000,00</t>
  </si>
  <si>
    <t>11 000,00</t>
  </si>
  <si>
    <t>4 320,00</t>
  </si>
  <si>
    <t>3 675,00</t>
  </si>
  <si>
    <t>19 541,08</t>
  </si>
  <si>
    <t>60 231,60</t>
  </si>
  <si>
    <t>68 528,04</t>
  </si>
  <si>
    <t>11 244,64</t>
  </si>
  <si>
    <t>4 363,58</t>
  </si>
  <si>
    <t>3 450,00</t>
  </si>
  <si>
    <t>1 885,46</t>
  </si>
  <si>
    <t>1 564,54</t>
  </si>
  <si>
    <t>5 394,57</t>
  </si>
  <si>
    <t>30 619,71</t>
  </si>
  <si>
    <t>28 250,50</t>
  </si>
  <si>
    <t>7 763,78</t>
  </si>
  <si>
    <t>4 376,86</t>
  </si>
  <si>
    <t>1 143,14</t>
  </si>
  <si>
    <t>17 289,87</t>
  </si>
  <si>
    <t>60 134,82</t>
  </si>
  <si>
    <t>63 957,99</t>
  </si>
  <si>
    <t>13 466,70</t>
  </si>
  <si>
    <t>31 244,46</t>
  </si>
  <si>
    <t>20 609,06</t>
  </si>
  <si>
    <t>11 404,19</t>
  </si>
  <si>
    <t>3 627,79</t>
  </si>
  <si>
    <t>1 202,21</t>
  </si>
  <si>
    <t>12 228,75</t>
  </si>
  <si>
    <t>60 587,40</t>
  </si>
  <si>
    <t>57 651,73</t>
  </si>
  <si>
    <t>15 164,42</t>
  </si>
  <si>
    <t>5 537,12</t>
  </si>
  <si>
    <t>4 145,00</t>
  </si>
  <si>
    <t>18 276,30</t>
  </si>
  <si>
    <t>91 360,67</t>
  </si>
  <si>
    <t>85 162,61</t>
  </si>
  <si>
    <t>24 474,36</t>
  </si>
  <si>
    <t>3 782,51</t>
  </si>
  <si>
    <t>1 737,49</t>
  </si>
  <si>
    <t>10 363,93</t>
  </si>
  <si>
    <t>58 594,23</t>
  </si>
  <si>
    <t>55 509,38</t>
  </si>
  <si>
    <t>13 448,78</t>
  </si>
  <si>
    <t>6 207,94</t>
  </si>
  <si>
    <t>4 720,00</t>
  </si>
  <si>
    <t>3 540,00</t>
  </si>
  <si>
    <t>1 180,00</t>
  </si>
  <si>
    <t>12 245,19</t>
  </si>
  <si>
    <t>60 820,06</t>
  </si>
  <si>
    <t>50 843,95</t>
  </si>
  <si>
    <t>22 221,30</t>
  </si>
  <si>
    <t>7 590,00</t>
  </si>
  <si>
    <t>6 213,11</t>
  </si>
  <si>
    <t>1 376,89</t>
  </si>
  <si>
    <t>10 238,39</t>
  </si>
  <si>
    <t>59 439,80</t>
  </si>
  <si>
    <t>53 509,23</t>
  </si>
  <si>
    <t>16 168,96</t>
  </si>
  <si>
    <t>9 000,00</t>
  </si>
  <si>
    <t>1 885,00</t>
  </si>
  <si>
    <t>13 116,42</t>
  </si>
  <si>
    <t>61 008,31</t>
  </si>
  <si>
    <t>43 301,90</t>
  </si>
  <si>
    <t>30 822,83</t>
  </si>
  <si>
    <t>3 322,70</t>
  </si>
  <si>
    <t>12 275,15</t>
  </si>
  <si>
    <t>57 794,41</t>
  </si>
  <si>
    <t>60 078,77</t>
  </si>
  <si>
    <t>9 990,79</t>
  </si>
  <si>
    <t>12 020,00</t>
  </si>
  <si>
    <t>9 260,00</t>
  </si>
  <si>
    <t>Работы выполняемые в отношении всех видов фундаментов</t>
  </si>
  <si>
    <t>Работы выполняемые в зданиях с подвалами</t>
  </si>
  <si>
    <t>Работы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</si>
  <si>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</si>
  <si>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колонн и столбов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</si>
  <si>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</si>
  <si>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</si>
  <si>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</si>
  <si>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</si>
  <si>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</si>
  <si>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 xml:space="preserve">Работы, выполняемые в целях надлежащего содержания внутренней отделки многкартирных домов, - проверка состояния внутренней отделки. При наличии угрозы обрушения отделочных слоев или нарушения  защитных свойств отделки по отношению к несущим конструкциям и инженерному оборудованию –устранение выявленных нарушений </t>
  </si>
  <si>
    <t xml:space="preserve">Работы, выполняемые в целях надлежащего содержания полов помещений, относящихся к общему имуществу в многоквартирном доме: проверка состояния основания, поверхностного слоя </t>
  </si>
  <si>
    <t>Работы выполняемые в целях надлежащего содержания оконных и дверных заполнений помещений, относящихся к общему имуществу  в многоквартирном доме</t>
  </si>
  <si>
    <t>Работы, выполняемые в целях надлежащего содержания систем вентиляции многоквартирных домов</t>
  </si>
  <si>
    <t>Работы, выполняемые в целях надлежащего содержания индивидуальных тепловых пунктов и водоподкачек в многоквартирных домах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</si>
  <si>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</si>
  <si>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Общие работы, выполняемые для надлежащего содержания систем теплоснабжения (отопление  и горячее водоснабжение) в многоквартирных домах</t>
  </si>
  <si>
    <t>Общие работы, выполняемые для надлежащего содержания систем электрооборудования, радио- и телекоммуникационного оборудования в многоквартирных домах</t>
  </si>
  <si>
    <t>Работы по содержанию помещений входящих в состав общего имущества в многоквартирном доме</t>
  </si>
  <si>
    <t xml:space="preserve"> Работы по содержанию земельного участка, на котором расположен многоквартирный жилой дом. С элементами озеленения и благоустройства, иными объектами, предназначенными для обслуживания и эксплуатации этого дома этого дома (далее придомовая территория), холодный период года</t>
  </si>
  <si>
    <t>Работы по содержанию придомовой территории в теплый период года</t>
  </si>
  <si>
    <t xml:space="preserve"> Работы по обеспечению вывоза бытовых отходов, в том числе откачке жидких бытовых отходов</t>
  </si>
  <si>
    <t xml:space="preserve"> Работы по обеспечению требований пожарной безопасности  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противопожарной защиты, противодымной защиты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</si>
  <si>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</si>
  <si>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4 807,09</t>
  </si>
  <si>
    <t>25 264,63</t>
  </si>
  <si>
    <t>26 717,56</t>
  </si>
  <si>
    <t>3 354,16</t>
  </si>
  <si>
    <t>22 000,00</t>
  </si>
  <si>
    <t>7 240,00</t>
  </si>
  <si>
    <t>5 075,00</t>
  </si>
  <si>
    <t>2 165,00</t>
  </si>
  <si>
    <t>5 165,03</t>
  </si>
  <si>
    <t>26 143,82</t>
  </si>
  <si>
    <t>26 628,70</t>
  </si>
  <si>
    <t>4 680,15</t>
  </si>
  <si>
    <t>13 000,00</t>
  </si>
  <si>
    <t>12 075,00</t>
  </si>
  <si>
    <t>8 144,68</t>
  </si>
  <si>
    <t>3 930,32</t>
  </si>
  <si>
    <t>6 987,20</t>
  </si>
  <si>
    <t>21 999,12</t>
  </si>
  <si>
    <t>26 599,14</t>
  </si>
  <si>
    <t>2 387,18</t>
  </si>
  <si>
    <t>23 000,00</t>
  </si>
  <si>
    <t>19 418,33</t>
  </si>
  <si>
    <t>3 581,67</t>
  </si>
  <si>
    <t>7 875,00</t>
  </si>
  <si>
    <t>5 770,00</t>
  </si>
  <si>
    <t>2 105,00</t>
  </si>
  <si>
    <t>8 926,38</t>
  </si>
  <si>
    <t>20 934,69</t>
  </si>
  <si>
    <t>29 703,78</t>
  </si>
  <si>
    <t>15 000,00</t>
  </si>
  <si>
    <t>14 000,00</t>
  </si>
  <si>
    <t>10 445,00</t>
  </si>
  <si>
    <t>8 573,56</t>
  </si>
  <si>
    <t>1 871,44</t>
  </si>
  <si>
    <t>8 385,33</t>
  </si>
  <si>
    <t>22 430,81</t>
  </si>
  <si>
    <t>30 915,36</t>
  </si>
  <si>
    <t>19 000,00</t>
  </si>
  <si>
    <t>19 042,88</t>
  </si>
  <si>
    <t>6 300,00</t>
  </si>
  <si>
    <t>5 010,00</t>
  </si>
  <si>
    <t>1 290,00</t>
  </si>
  <si>
    <t>7 824,90</t>
  </si>
  <si>
    <t>21 923,27</t>
  </si>
  <si>
    <t>27 491,83</t>
  </si>
  <si>
    <t>2 256,34</t>
  </si>
  <si>
    <t>12 000,00</t>
  </si>
  <si>
    <t>5 250,00</t>
  </si>
  <si>
    <t>4 845,00</t>
  </si>
  <si>
    <t>4 031,84</t>
  </si>
  <si>
    <t>21 767,47</t>
  </si>
  <si>
    <t>22 834,66</t>
  </si>
  <si>
    <t>2 964,65</t>
  </si>
  <si>
    <t>6 245,00</t>
  </si>
  <si>
    <t>11 169,05</t>
  </si>
  <si>
    <t>23 046,70</t>
  </si>
  <si>
    <t>32 982,23</t>
  </si>
  <si>
    <t>1 233,52</t>
  </si>
  <si>
    <t>8 925,00</t>
  </si>
  <si>
    <t>6 932,61</t>
  </si>
  <si>
    <t>1 992,39</t>
  </si>
  <si>
    <t>7 190,72</t>
  </si>
  <si>
    <t>22 001,16</t>
  </si>
  <si>
    <t>27 669,67</t>
  </si>
  <si>
    <t>1 522,21</t>
  </si>
  <si>
    <t>17 000,00</t>
  </si>
  <si>
    <t>16 000,00</t>
  </si>
  <si>
    <t>3 150,00</t>
  </si>
  <si>
    <t>2 261,86</t>
  </si>
  <si>
    <t>5 230,71</t>
  </si>
  <si>
    <t>11 465,40</t>
  </si>
  <si>
    <t>15 949,65</t>
  </si>
  <si>
    <t>1 575,00</t>
  </si>
  <si>
    <t>7 571,87</t>
  </si>
  <si>
    <t>53 225,35</t>
  </si>
  <si>
    <t>47 019,92</t>
  </si>
  <si>
    <t>13 777,30</t>
  </si>
  <si>
    <t>3 610,00</t>
  </si>
  <si>
    <t>10 634,51</t>
  </si>
  <si>
    <t>59 363,49</t>
  </si>
  <si>
    <t>54 017,06</t>
  </si>
  <si>
    <t>15 980,94</t>
  </si>
  <si>
    <t>2 475,00</t>
  </si>
  <si>
    <t>16 249,91</t>
  </si>
  <si>
    <t>61 250,40</t>
  </si>
  <si>
    <t>58 095,08</t>
  </si>
  <si>
    <t>19 405,23</t>
  </si>
  <si>
    <t>2 885,00</t>
  </si>
  <si>
    <t>2 480,00</t>
  </si>
  <si>
    <t>16 348,27</t>
  </si>
  <si>
    <t>59 864,52</t>
  </si>
  <si>
    <t>49 644,74</t>
  </si>
  <si>
    <t>26 568,05</t>
  </si>
  <si>
    <t>1 811,63</t>
  </si>
  <si>
    <t>12 220,47</t>
  </si>
  <si>
    <t>59 934,60</t>
  </si>
  <si>
    <t>57 579,43</t>
  </si>
  <si>
    <t>14 575,64</t>
  </si>
  <si>
    <t>4 472,45</t>
  </si>
  <si>
    <t>18 868,74</t>
  </si>
  <si>
    <t>60 005,64</t>
  </si>
  <si>
    <t>61 538,35</t>
  </si>
  <si>
    <t>17 336,03</t>
  </si>
  <si>
    <t>4 523,00</t>
  </si>
  <si>
    <t>20 387,62</t>
  </si>
  <si>
    <t>59 166,95</t>
  </si>
  <si>
    <t>61 228,74</t>
  </si>
  <si>
    <t>18 325,83</t>
  </si>
  <si>
    <t>6 800,00</t>
  </si>
  <si>
    <t>1 715,00</t>
  </si>
  <si>
    <t>16 937,14</t>
  </si>
  <si>
    <t>59 911,01</t>
  </si>
  <si>
    <t>49 207,91</t>
  </si>
  <si>
    <t>27 640,24</t>
  </si>
  <si>
    <t>8 360,00</t>
  </si>
  <si>
    <t>5 790,30</t>
  </si>
  <si>
    <t>2 569,70</t>
  </si>
  <si>
    <t>6 669,51</t>
  </si>
  <si>
    <t>22 852,04</t>
  </si>
  <si>
    <t>25 303,65</t>
  </si>
  <si>
    <t>4 217,90</t>
  </si>
  <si>
    <t>12 896,90</t>
  </si>
  <si>
    <t>1 103,10</t>
  </si>
  <si>
    <t>7 310,00</t>
  </si>
  <si>
    <t>5 475,00</t>
  </si>
  <si>
    <t>1 780,00</t>
  </si>
  <si>
    <t>Вывоз твердо-бытовых отходов, в том числе вывоз крупногабаритного мусора</t>
  </si>
  <si>
    <t xml:space="preserve">Уборка лестничных клеток </t>
  </si>
  <si>
    <t>Освещение мест общего пользования</t>
  </si>
  <si>
    <t>Обслуживание электросетей</t>
  </si>
  <si>
    <t>Содержание инженерного оборудования и конструктивных элементов дома, в.т.ч. подготовка дома к работе в осенне-зимних и весенне-летних  условиях</t>
  </si>
  <si>
    <t>Расходы на управление многоквартирным домом</t>
  </si>
  <si>
    <t>-1 837,54</t>
  </si>
  <si>
    <t>14 985,97</t>
  </si>
  <si>
    <t>11 188,54</t>
  </si>
  <si>
    <t>1 959,89</t>
  </si>
  <si>
    <t>-1 000,00</t>
  </si>
  <si>
    <t>113 а</t>
  </si>
  <si>
    <t>-3 793,55</t>
  </si>
  <si>
    <t>-3 036,23</t>
  </si>
  <si>
    <t>113 б</t>
  </si>
  <si>
    <t>1 576,72</t>
  </si>
  <si>
    <t>10 423,28</t>
  </si>
  <si>
    <t>114 а</t>
  </si>
  <si>
    <t>5 515,05</t>
  </si>
  <si>
    <t>6 484,95</t>
  </si>
  <si>
    <t>114 б</t>
  </si>
  <si>
    <t>1 020,00</t>
  </si>
  <si>
    <t>-1 514,64</t>
  </si>
  <si>
    <t>2 121,43</t>
  </si>
  <si>
    <t>14 878,57</t>
  </si>
  <si>
    <t>115 а</t>
  </si>
  <si>
    <t>-1 389,55</t>
  </si>
  <si>
    <t>115 б</t>
  </si>
  <si>
    <t>-1 846,56</t>
  </si>
  <si>
    <t>-1 559,70</t>
  </si>
  <si>
    <t>6 650,00</t>
  </si>
  <si>
    <t>116 а</t>
  </si>
  <si>
    <t>-3 029,64</t>
  </si>
  <si>
    <t>-2 524,76</t>
  </si>
  <si>
    <t>116 б</t>
  </si>
  <si>
    <t>117 а</t>
  </si>
  <si>
    <t>-3 615,38</t>
  </si>
  <si>
    <t>-3 263,59</t>
  </si>
  <si>
    <t>-1 192,90</t>
  </si>
  <si>
    <t>1 080,00</t>
  </si>
  <si>
    <t>-1 011,85</t>
  </si>
  <si>
    <t>18 000,00</t>
  </si>
  <si>
    <t>1 469,75</t>
  </si>
  <si>
    <t>16 530,25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</si>
  <si>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</si>
  <si>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</si>
  <si>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III. Работы и услуги по содержанию иного общего имущества в многоквартирном доме</t>
  </si>
  <si>
    <t>Управленческие расходы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</si>
</sst>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;[Red]0.00"/>
    <numFmt numFmtId="165" formatCode="0.000000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122">
    <xf numFmtId="0" fontId="0" fillId="0" borderId="0" xfId="0"/>
    <xf numFmtId="0" fontId="3" fillId="0" borderId="0" xfId="2" applyNumberFormat="1" applyFont="1" applyAlignment="1">
      <alignment horizontal="center" vertical="top" wrapText="1"/>
    </xf>
    <xf numFmtId="0" fontId="4" fillId="0" borderId="0" xfId="2" applyNumberFormat="1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2" borderId="3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left" vertical="center" wrapText="1"/>
    </xf>
    <xf numFmtId="0" fontId="6" fillId="2" borderId="6" xfId="2" applyNumberFormat="1" applyFont="1" applyFill="1" applyBorder="1" applyAlignment="1">
      <alignment horizontal="left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6" fillId="2" borderId="7" xfId="2" applyNumberFormat="1" applyFont="1" applyFill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2" xfId="2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6" fillId="2" borderId="12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wrapText="1" indent="2"/>
    </xf>
    <xf numFmtId="165" fontId="5" fillId="0" borderId="0" xfId="0" applyNumberFormat="1" applyFo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2" borderId="19" xfId="2" applyNumberFormat="1" applyFont="1" applyFill="1" applyBorder="1" applyAlignment="1">
      <alignment horizontal="left" vertical="top" wrapText="1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12" xfId="0" applyFont="1" applyBorder="1"/>
    <xf numFmtId="164" fontId="5" fillId="0" borderId="0" xfId="0" applyNumberFormat="1" applyFont="1"/>
    <xf numFmtId="0" fontId="5" fillId="0" borderId="19" xfId="0" applyFont="1" applyBorder="1"/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/>
    <xf numFmtId="0" fontId="6" fillId="2" borderId="1" xfId="2" applyNumberFormat="1" applyFont="1" applyFill="1" applyBorder="1" applyAlignment="1">
      <alignment horizontal="center" vertical="top" wrapText="1"/>
    </xf>
    <xf numFmtId="0" fontId="5" fillId="0" borderId="20" xfId="0" applyFont="1" applyBorder="1"/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3" fontId="5" fillId="0" borderId="20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Fill="1" applyBorder="1"/>
    <xf numFmtId="0" fontId="5" fillId="0" borderId="12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2" borderId="26" xfId="2" applyNumberFormat="1" applyFont="1" applyFill="1" applyBorder="1" applyAlignment="1">
      <alignment horizontal="left" vertical="center" wrapText="1"/>
    </xf>
    <xf numFmtId="0" fontId="6" fillId="2" borderId="27" xfId="2" applyNumberFormat="1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/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/>
    <xf numFmtId="2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4" xfId="0" applyFont="1" applyBorder="1"/>
    <xf numFmtId="0" fontId="5" fillId="0" borderId="2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9" fillId="2" borderId="35" xfId="3" applyNumberFormat="1" applyFont="1" applyFill="1" applyBorder="1" applyAlignment="1">
      <alignment horizontal="left" vertical="top" wrapText="1"/>
    </xf>
    <xf numFmtId="0" fontId="9" fillId="2" borderId="0" xfId="3" applyNumberFormat="1" applyFont="1" applyFill="1" applyBorder="1" applyAlignment="1">
      <alignment horizontal="left" vertical="top" wrapText="1"/>
    </xf>
    <xf numFmtId="0" fontId="9" fillId="2" borderId="1" xfId="3" applyNumberFormat="1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3" applyAlignment="1">
      <alignment horizontal="center"/>
    </xf>
    <xf numFmtId="0" fontId="9" fillId="2" borderId="1" xfId="3" applyNumberFormat="1" applyFont="1" applyFill="1" applyBorder="1" applyAlignment="1">
      <alignment horizontal="center" vertical="top" wrapText="1"/>
    </xf>
    <xf numFmtId="4" fontId="9" fillId="2" borderId="1" xfId="3" applyNumberFormat="1" applyFont="1" applyFill="1" applyBorder="1" applyAlignment="1">
      <alignment horizontal="center" vertical="top" wrapText="1"/>
    </xf>
    <xf numFmtId="0" fontId="9" fillId="2" borderId="0" xfId="3" applyNumberFormat="1" applyFont="1" applyFill="1" applyBorder="1" applyAlignment="1">
      <alignment horizontal="center" vertical="top" wrapText="1"/>
    </xf>
    <xf numFmtId="4" fontId="9" fillId="2" borderId="0" xfId="3" applyNumberFormat="1" applyFont="1" applyFill="1" applyBorder="1" applyAlignment="1">
      <alignment horizontal="center" vertical="top" wrapText="1"/>
    </xf>
    <xf numFmtId="0" fontId="9" fillId="2" borderId="35" xfId="3" applyNumberFormat="1" applyFont="1" applyFill="1" applyBorder="1" applyAlignment="1">
      <alignment horizontal="center" vertical="top" wrapText="1"/>
    </xf>
    <xf numFmtId="4" fontId="9" fillId="2" borderId="35" xfId="3" applyNumberFormat="1" applyFont="1" applyFill="1" applyBorder="1" applyAlignment="1">
      <alignment horizontal="center" vertical="top" wrapText="1"/>
    </xf>
    <xf numFmtId="0" fontId="0" fillId="0" borderId="0" xfId="0" applyFont="1"/>
    <xf numFmtId="0" fontId="8" fillId="0" borderId="0" xfId="3" applyFont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vertical="top"/>
    </xf>
    <xf numFmtId="0" fontId="10" fillId="0" borderId="36" xfId="0" applyFont="1" applyBorder="1" applyAlignment="1">
      <alignment wrapText="1"/>
    </xf>
    <xf numFmtId="0" fontId="11" fillId="0" borderId="36" xfId="0" applyFont="1" applyBorder="1" applyAlignment="1">
      <alignment vertical="top"/>
    </xf>
  </cellXfs>
  <cellStyles count="4">
    <cellStyle name="Обычный" xfId="0" builtinId="0"/>
    <cellStyle name="Обычный_Лист1" xfId="2"/>
    <cellStyle name="Обычный_Лист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43"/>
  <sheetViews>
    <sheetView tabSelected="1" workbookViewId="0">
      <selection activeCell="T2162" sqref="T2162"/>
    </sheetView>
  </sheetViews>
  <sheetFormatPr defaultRowHeight="11.25"/>
  <cols>
    <col min="1" max="1" width="15" style="3" customWidth="1"/>
    <col min="2" max="2" width="13.85546875" style="3" customWidth="1"/>
    <col min="3" max="3" width="7.5703125" style="4" customWidth="1"/>
    <col min="4" max="4" width="42.85546875" style="3" customWidth="1"/>
    <col min="5" max="5" width="14.7109375" style="5" customWidth="1"/>
    <col min="6" max="6" width="13.7109375" style="5" customWidth="1"/>
    <col min="7" max="7" width="12.42578125" style="5" customWidth="1"/>
    <col min="8" max="8" width="12.140625" style="5" customWidth="1"/>
    <col min="9" max="14" width="0" style="3" hidden="1" customWidth="1"/>
    <col min="15" max="15" width="13" style="3" hidden="1" customWidth="1"/>
    <col min="16" max="16" width="12.7109375" style="3" hidden="1" customWidth="1"/>
    <col min="17" max="17" width="16.140625" style="3" hidden="1" customWidth="1"/>
    <col min="18" max="256" width="9.140625" style="3"/>
    <col min="257" max="257" width="15" style="3" customWidth="1"/>
    <col min="258" max="258" width="13.85546875" style="3" customWidth="1"/>
    <col min="259" max="259" width="7.5703125" style="3" customWidth="1"/>
    <col min="260" max="260" width="42.85546875" style="3" customWidth="1"/>
    <col min="261" max="261" width="14.7109375" style="3" customWidth="1"/>
    <col min="262" max="262" width="13.7109375" style="3" customWidth="1"/>
    <col min="263" max="263" width="12.42578125" style="3" customWidth="1"/>
    <col min="264" max="264" width="12.140625" style="3" customWidth="1"/>
    <col min="265" max="270" width="0" style="3" hidden="1" customWidth="1"/>
    <col min="271" max="271" width="13" style="3" customWidth="1"/>
    <col min="272" max="272" width="12.7109375" style="3" customWidth="1"/>
    <col min="273" max="273" width="16.140625" style="3" customWidth="1"/>
    <col min="274" max="512" width="9.140625" style="3"/>
    <col min="513" max="513" width="15" style="3" customWidth="1"/>
    <col min="514" max="514" width="13.85546875" style="3" customWidth="1"/>
    <col min="515" max="515" width="7.5703125" style="3" customWidth="1"/>
    <col min="516" max="516" width="42.85546875" style="3" customWidth="1"/>
    <col min="517" max="517" width="14.7109375" style="3" customWidth="1"/>
    <col min="518" max="518" width="13.7109375" style="3" customWidth="1"/>
    <col min="519" max="519" width="12.42578125" style="3" customWidth="1"/>
    <col min="520" max="520" width="12.140625" style="3" customWidth="1"/>
    <col min="521" max="526" width="0" style="3" hidden="1" customWidth="1"/>
    <col min="527" max="527" width="13" style="3" customWidth="1"/>
    <col min="528" max="528" width="12.7109375" style="3" customWidth="1"/>
    <col min="529" max="529" width="16.140625" style="3" customWidth="1"/>
    <col min="530" max="768" width="9.140625" style="3"/>
    <col min="769" max="769" width="15" style="3" customWidth="1"/>
    <col min="770" max="770" width="13.85546875" style="3" customWidth="1"/>
    <col min="771" max="771" width="7.5703125" style="3" customWidth="1"/>
    <col min="772" max="772" width="42.85546875" style="3" customWidth="1"/>
    <col min="773" max="773" width="14.7109375" style="3" customWidth="1"/>
    <col min="774" max="774" width="13.7109375" style="3" customWidth="1"/>
    <col min="775" max="775" width="12.42578125" style="3" customWidth="1"/>
    <col min="776" max="776" width="12.140625" style="3" customWidth="1"/>
    <col min="777" max="782" width="0" style="3" hidden="1" customWidth="1"/>
    <col min="783" max="783" width="13" style="3" customWidth="1"/>
    <col min="784" max="784" width="12.7109375" style="3" customWidth="1"/>
    <col min="785" max="785" width="16.140625" style="3" customWidth="1"/>
    <col min="786" max="1024" width="9.140625" style="3"/>
    <col min="1025" max="1025" width="15" style="3" customWidth="1"/>
    <col min="1026" max="1026" width="13.85546875" style="3" customWidth="1"/>
    <col min="1027" max="1027" width="7.5703125" style="3" customWidth="1"/>
    <col min="1028" max="1028" width="42.85546875" style="3" customWidth="1"/>
    <col min="1029" max="1029" width="14.7109375" style="3" customWidth="1"/>
    <col min="1030" max="1030" width="13.7109375" style="3" customWidth="1"/>
    <col min="1031" max="1031" width="12.42578125" style="3" customWidth="1"/>
    <col min="1032" max="1032" width="12.140625" style="3" customWidth="1"/>
    <col min="1033" max="1038" width="0" style="3" hidden="1" customWidth="1"/>
    <col min="1039" max="1039" width="13" style="3" customWidth="1"/>
    <col min="1040" max="1040" width="12.7109375" style="3" customWidth="1"/>
    <col min="1041" max="1041" width="16.140625" style="3" customWidth="1"/>
    <col min="1042" max="1280" width="9.140625" style="3"/>
    <col min="1281" max="1281" width="15" style="3" customWidth="1"/>
    <col min="1282" max="1282" width="13.85546875" style="3" customWidth="1"/>
    <col min="1283" max="1283" width="7.5703125" style="3" customWidth="1"/>
    <col min="1284" max="1284" width="42.85546875" style="3" customWidth="1"/>
    <col min="1285" max="1285" width="14.7109375" style="3" customWidth="1"/>
    <col min="1286" max="1286" width="13.7109375" style="3" customWidth="1"/>
    <col min="1287" max="1287" width="12.42578125" style="3" customWidth="1"/>
    <col min="1288" max="1288" width="12.140625" style="3" customWidth="1"/>
    <col min="1289" max="1294" width="0" style="3" hidden="1" customWidth="1"/>
    <col min="1295" max="1295" width="13" style="3" customWidth="1"/>
    <col min="1296" max="1296" width="12.7109375" style="3" customWidth="1"/>
    <col min="1297" max="1297" width="16.140625" style="3" customWidth="1"/>
    <col min="1298" max="1536" width="9.140625" style="3"/>
    <col min="1537" max="1537" width="15" style="3" customWidth="1"/>
    <col min="1538" max="1538" width="13.85546875" style="3" customWidth="1"/>
    <col min="1539" max="1539" width="7.5703125" style="3" customWidth="1"/>
    <col min="1540" max="1540" width="42.85546875" style="3" customWidth="1"/>
    <col min="1541" max="1541" width="14.7109375" style="3" customWidth="1"/>
    <col min="1542" max="1542" width="13.7109375" style="3" customWidth="1"/>
    <col min="1543" max="1543" width="12.42578125" style="3" customWidth="1"/>
    <col min="1544" max="1544" width="12.140625" style="3" customWidth="1"/>
    <col min="1545" max="1550" width="0" style="3" hidden="1" customWidth="1"/>
    <col min="1551" max="1551" width="13" style="3" customWidth="1"/>
    <col min="1552" max="1552" width="12.7109375" style="3" customWidth="1"/>
    <col min="1553" max="1553" width="16.140625" style="3" customWidth="1"/>
    <col min="1554" max="1792" width="9.140625" style="3"/>
    <col min="1793" max="1793" width="15" style="3" customWidth="1"/>
    <col min="1794" max="1794" width="13.85546875" style="3" customWidth="1"/>
    <col min="1795" max="1795" width="7.5703125" style="3" customWidth="1"/>
    <col min="1796" max="1796" width="42.85546875" style="3" customWidth="1"/>
    <col min="1797" max="1797" width="14.7109375" style="3" customWidth="1"/>
    <col min="1798" max="1798" width="13.7109375" style="3" customWidth="1"/>
    <col min="1799" max="1799" width="12.42578125" style="3" customWidth="1"/>
    <col min="1800" max="1800" width="12.140625" style="3" customWidth="1"/>
    <col min="1801" max="1806" width="0" style="3" hidden="1" customWidth="1"/>
    <col min="1807" max="1807" width="13" style="3" customWidth="1"/>
    <col min="1808" max="1808" width="12.7109375" style="3" customWidth="1"/>
    <col min="1809" max="1809" width="16.140625" style="3" customWidth="1"/>
    <col min="1810" max="2048" width="9.140625" style="3"/>
    <col min="2049" max="2049" width="15" style="3" customWidth="1"/>
    <col min="2050" max="2050" width="13.85546875" style="3" customWidth="1"/>
    <col min="2051" max="2051" width="7.5703125" style="3" customWidth="1"/>
    <col min="2052" max="2052" width="42.85546875" style="3" customWidth="1"/>
    <col min="2053" max="2053" width="14.7109375" style="3" customWidth="1"/>
    <col min="2054" max="2054" width="13.7109375" style="3" customWidth="1"/>
    <col min="2055" max="2055" width="12.42578125" style="3" customWidth="1"/>
    <col min="2056" max="2056" width="12.140625" style="3" customWidth="1"/>
    <col min="2057" max="2062" width="0" style="3" hidden="1" customWidth="1"/>
    <col min="2063" max="2063" width="13" style="3" customWidth="1"/>
    <col min="2064" max="2064" width="12.7109375" style="3" customWidth="1"/>
    <col min="2065" max="2065" width="16.140625" style="3" customWidth="1"/>
    <col min="2066" max="2304" width="9.140625" style="3"/>
    <col min="2305" max="2305" width="15" style="3" customWidth="1"/>
    <col min="2306" max="2306" width="13.85546875" style="3" customWidth="1"/>
    <col min="2307" max="2307" width="7.5703125" style="3" customWidth="1"/>
    <col min="2308" max="2308" width="42.85546875" style="3" customWidth="1"/>
    <col min="2309" max="2309" width="14.7109375" style="3" customWidth="1"/>
    <col min="2310" max="2310" width="13.7109375" style="3" customWidth="1"/>
    <col min="2311" max="2311" width="12.42578125" style="3" customWidth="1"/>
    <col min="2312" max="2312" width="12.140625" style="3" customWidth="1"/>
    <col min="2313" max="2318" width="0" style="3" hidden="1" customWidth="1"/>
    <col min="2319" max="2319" width="13" style="3" customWidth="1"/>
    <col min="2320" max="2320" width="12.7109375" style="3" customWidth="1"/>
    <col min="2321" max="2321" width="16.140625" style="3" customWidth="1"/>
    <col min="2322" max="2560" width="9.140625" style="3"/>
    <col min="2561" max="2561" width="15" style="3" customWidth="1"/>
    <col min="2562" max="2562" width="13.85546875" style="3" customWidth="1"/>
    <col min="2563" max="2563" width="7.5703125" style="3" customWidth="1"/>
    <col min="2564" max="2564" width="42.85546875" style="3" customWidth="1"/>
    <col min="2565" max="2565" width="14.7109375" style="3" customWidth="1"/>
    <col min="2566" max="2566" width="13.7109375" style="3" customWidth="1"/>
    <col min="2567" max="2567" width="12.42578125" style="3" customWidth="1"/>
    <col min="2568" max="2568" width="12.140625" style="3" customWidth="1"/>
    <col min="2569" max="2574" width="0" style="3" hidden="1" customWidth="1"/>
    <col min="2575" max="2575" width="13" style="3" customWidth="1"/>
    <col min="2576" max="2576" width="12.7109375" style="3" customWidth="1"/>
    <col min="2577" max="2577" width="16.140625" style="3" customWidth="1"/>
    <col min="2578" max="2816" width="9.140625" style="3"/>
    <col min="2817" max="2817" width="15" style="3" customWidth="1"/>
    <col min="2818" max="2818" width="13.85546875" style="3" customWidth="1"/>
    <col min="2819" max="2819" width="7.5703125" style="3" customWidth="1"/>
    <col min="2820" max="2820" width="42.85546875" style="3" customWidth="1"/>
    <col min="2821" max="2821" width="14.7109375" style="3" customWidth="1"/>
    <col min="2822" max="2822" width="13.7109375" style="3" customWidth="1"/>
    <col min="2823" max="2823" width="12.42578125" style="3" customWidth="1"/>
    <col min="2824" max="2824" width="12.140625" style="3" customWidth="1"/>
    <col min="2825" max="2830" width="0" style="3" hidden="1" customWidth="1"/>
    <col min="2831" max="2831" width="13" style="3" customWidth="1"/>
    <col min="2832" max="2832" width="12.7109375" style="3" customWidth="1"/>
    <col min="2833" max="2833" width="16.140625" style="3" customWidth="1"/>
    <col min="2834" max="3072" width="9.140625" style="3"/>
    <col min="3073" max="3073" width="15" style="3" customWidth="1"/>
    <col min="3074" max="3074" width="13.85546875" style="3" customWidth="1"/>
    <col min="3075" max="3075" width="7.5703125" style="3" customWidth="1"/>
    <col min="3076" max="3076" width="42.85546875" style="3" customWidth="1"/>
    <col min="3077" max="3077" width="14.7109375" style="3" customWidth="1"/>
    <col min="3078" max="3078" width="13.7109375" style="3" customWidth="1"/>
    <col min="3079" max="3079" width="12.42578125" style="3" customWidth="1"/>
    <col min="3080" max="3080" width="12.140625" style="3" customWidth="1"/>
    <col min="3081" max="3086" width="0" style="3" hidden="1" customWidth="1"/>
    <col min="3087" max="3087" width="13" style="3" customWidth="1"/>
    <col min="3088" max="3088" width="12.7109375" style="3" customWidth="1"/>
    <col min="3089" max="3089" width="16.140625" style="3" customWidth="1"/>
    <col min="3090" max="3328" width="9.140625" style="3"/>
    <col min="3329" max="3329" width="15" style="3" customWidth="1"/>
    <col min="3330" max="3330" width="13.85546875" style="3" customWidth="1"/>
    <col min="3331" max="3331" width="7.5703125" style="3" customWidth="1"/>
    <col min="3332" max="3332" width="42.85546875" style="3" customWidth="1"/>
    <col min="3333" max="3333" width="14.7109375" style="3" customWidth="1"/>
    <col min="3334" max="3334" width="13.7109375" style="3" customWidth="1"/>
    <col min="3335" max="3335" width="12.42578125" style="3" customWidth="1"/>
    <col min="3336" max="3336" width="12.140625" style="3" customWidth="1"/>
    <col min="3337" max="3342" width="0" style="3" hidden="1" customWidth="1"/>
    <col min="3343" max="3343" width="13" style="3" customWidth="1"/>
    <col min="3344" max="3344" width="12.7109375" style="3" customWidth="1"/>
    <col min="3345" max="3345" width="16.140625" style="3" customWidth="1"/>
    <col min="3346" max="3584" width="9.140625" style="3"/>
    <col min="3585" max="3585" width="15" style="3" customWidth="1"/>
    <col min="3586" max="3586" width="13.85546875" style="3" customWidth="1"/>
    <col min="3587" max="3587" width="7.5703125" style="3" customWidth="1"/>
    <col min="3588" max="3588" width="42.85546875" style="3" customWidth="1"/>
    <col min="3589" max="3589" width="14.7109375" style="3" customWidth="1"/>
    <col min="3590" max="3590" width="13.7109375" style="3" customWidth="1"/>
    <col min="3591" max="3591" width="12.42578125" style="3" customWidth="1"/>
    <col min="3592" max="3592" width="12.140625" style="3" customWidth="1"/>
    <col min="3593" max="3598" width="0" style="3" hidden="1" customWidth="1"/>
    <col min="3599" max="3599" width="13" style="3" customWidth="1"/>
    <col min="3600" max="3600" width="12.7109375" style="3" customWidth="1"/>
    <col min="3601" max="3601" width="16.140625" style="3" customWidth="1"/>
    <col min="3602" max="3840" width="9.140625" style="3"/>
    <col min="3841" max="3841" width="15" style="3" customWidth="1"/>
    <col min="3842" max="3842" width="13.85546875" style="3" customWidth="1"/>
    <col min="3843" max="3843" width="7.5703125" style="3" customWidth="1"/>
    <col min="3844" max="3844" width="42.85546875" style="3" customWidth="1"/>
    <col min="3845" max="3845" width="14.7109375" style="3" customWidth="1"/>
    <col min="3846" max="3846" width="13.7109375" style="3" customWidth="1"/>
    <col min="3847" max="3847" width="12.42578125" style="3" customWidth="1"/>
    <col min="3848" max="3848" width="12.140625" style="3" customWidth="1"/>
    <col min="3849" max="3854" width="0" style="3" hidden="1" customWidth="1"/>
    <col min="3855" max="3855" width="13" style="3" customWidth="1"/>
    <col min="3856" max="3856" width="12.7109375" style="3" customWidth="1"/>
    <col min="3857" max="3857" width="16.140625" style="3" customWidth="1"/>
    <col min="3858" max="4096" width="9.140625" style="3"/>
    <col min="4097" max="4097" width="15" style="3" customWidth="1"/>
    <col min="4098" max="4098" width="13.85546875" style="3" customWidth="1"/>
    <col min="4099" max="4099" width="7.5703125" style="3" customWidth="1"/>
    <col min="4100" max="4100" width="42.85546875" style="3" customWidth="1"/>
    <col min="4101" max="4101" width="14.7109375" style="3" customWidth="1"/>
    <col min="4102" max="4102" width="13.7109375" style="3" customWidth="1"/>
    <col min="4103" max="4103" width="12.42578125" style="3" customWidth="1"/>
    <col min="4104" max="4104" width="12.140625" style="3" customWidth="1"/>
    <col min="4105" max="4110" width="0" style="3" hidden="1" customWidth="1"/>
    <col min="4111" max="4111" width="13" style="3" customWidth="1"/>
    <col min="4112" max="4112" width="12.7109375" style="3" customWidth="1"/>
    <col min="4113" max="4113" width="16.140625" style="3" customWidth="1"/>
    <col min="4114" max="4352" width="9.140625" style="3"/>
    <col min="4353" max="4353" width="15" style="3" customWidth="1"/>
    <col min="4354" max="4354" width="13.85546875" style="3" customWidth="1"/>
    <col min="4355" max="4355" width="7.5703125" style="3" customWidth="1"/>
    <col min="4356" max="4356" width="42.85546875" style="3" customWidth="1"/>
    <col min="4357" max="4357" width="14.7109375" style="3" customWidth="1"/>
    <col min="4358" max="4358" width="13.7109375" style="3" customWidth="1"/>
    <col min="4359" max="4359" width="12.42578125" style="3" customWidth="1"/>
    <col min="4360" max="4360" width="12.140625" style="3" customWidth="1"/>
    <col min="4361" max="4366" width="0" style="3" hidden="1" customWidth="1"/>
    <col min="4367" max="4367" width="13" style="3" customWidth="1"/>
    <col min="4368" max="4368" width="12.7109375" style="3" customWidth="1"/>
    <col min="4369" max="4369" width="16.140625" style="3" customWidth="1"/>
    <col min="4370" max="4608" width="9.140625" style="3"/>
    <col min="4609" max="4609" width="15" style="3" customWidth="1"/>
    <col min="4610" max="4610" width="13.85546875" style="3" customWidth="1"/>
    <col min="4611" max="4611" width="7.5703125" style="3" customWidth="1"/>
    <col min="4612" max="4612" width="42.85546875" style="3" customWidth="1"/>
    <col min="4613" max="4613" width="14.7109375" style="3" customWidth="1"/>
    <col min="4614" max="4614" width="13.7109375" style="3" customWidth="1"/>
    <col min="4615" max="4615" width="12.42578125" style="3" customWidth="1"/>
    <col min="4616" max="4616" width="12.140625" style="3" customWidth="1"/>
    <col min="4617" max="4622" width="0" style="3" hidden="1" customWidth="1"/>
    <col min="4623" max="4623" width="13" style="3" customWidth="1"/>
    <col min="4624" max="4624" width="12.7109375" style="3" customWidth="1"/>
    <col min="4625" max="4625" width="16.140625" style="3" customWidth="1"/>
    <col min="4626" max="4864" width="9.140625" style="3"/>
    <col min="4865" max="4865" width="15" style="3" customWidth="1"/>
    <col min="4866" max="4866" width="13.85546875" style="3" customWidth="1"/>
    <col min="4867" max="4867" width="7.5703125" style="3" customWidth="1"/>
    <col min="4868" max="4868" width="42.85546875" style="3" customWidth="1"/>
    <col min="4869" max="4869" width="14.7109375" style="3" customWidth="1"/>
    <col min="4870" max="4870" width="13.7109375" style="3" customWidth="1"/>
    <col min="4871" max="4871" width="12.42578125" style="3" customWidth="1"/>
    <col min="4872" max="4872" width="12.140625" style="3" customWidth="1"/>
    <col min="4873" max="4878" width="0" style="3" hidden="1" customWidth="1"/>
    <col min="4879" max="4879" width="13" style="3" customWidth="1"/>
    <col min="4880" max="4880" width="12.7109375" style="3" customWidth="1"/>
    <col min="4881" max="4881" width="16.140625" style="3" customWidth="1"/>
    <col min="4882" max="5120" width="9.140625" style="3"/>
    <col min="5121" max="5121" width="15" style="3" customWidth="1"/>
    <col min="5122" max="5122" width="13.85546875" style="3" customWidth="1"/>
    <col min="5123" max="5123" width="7.5703125" style="3" customWidth="1"/>
    <col min="5124" max="5124" width="42.85546875" style="3" customWidth="1"/>
    <col min="5125" max="5125" width="14.7109375" style="3" customWidth="1"/>
    <col min="5126" max="5126" width="13.7109375" style="3" customWidth="1"/>
    <col min="5127" max="5127" width="12.42578125" style="3" customWidth="1"/>
    <col min="5128" max="5128" width="12.140625" style="3" customWidth="1"/>
    <col min="5129" max="5134" width="0" style="3" hidden="1" customWidth="1"/>
    <col min="5135" max="5135" width="13" style="3" customWidth="1"/>
    <col min="5136" max="5136" width="12.7109375" style="3" customWidth="1"/>
    <col min="5137" max="5137" width="16.140625" style="3" customWidth="1"/>
    <col min="5138" max="5376" width="9.140625" style="3"/>
    <col min="5377" max="5377" width="15" style="3" customWidth="1"/>
    <col min="5378" max="5378" width="13.85546875" style="3" customWidth="1"/>
    <col min="5379" max="5379" width="7.5703125" style="3" customWidth="1"/>
    <col min="5380" max="5380" width="42.85546875" style="3" customWidth="1"/>
    <col min="5381" max="5381" width="14.7109375" style="3" customWidth="1"/>
    <col min="5382" max="5382" width="13.7109375" style="3" customWidth="1"/>
    <col min="5383" max="5383" width="12.42578125" style="3" customWidth="1"/>
    <col min="5384" max="5384" width="12.140625" style="3" customWidth="1"/>
    <col min="5385" max="5390" width="0" style="3" hidden="1" customWidth="1"/>
    <col min="5391" max="5391" width="13" style="3" customWidth="1"/>
    <col min="5392" max="5392" width="12.7109375" style="3" customWidth="1"/>
    <col min="5393" max="5393" width="16.140625" style="3" customWidth="1"/>
    <col min="5394" max="5632" width="9.140625" style="3"/>
    <col min="5633" max="5633" width="15" style="3" customWidth="1"/>
    <col min="5634" max="5634" width="13.85546875" style="3" customWidth="1"/>
    <col min="5635" max="5635" width="7.5703125" style="3" customWidth="1"/>
    <col min="5636" max="5636" width="42.85546875" style="3" customWidth="1"/>
    <col min="5637" max="5637" width="14.7109375" style="3" customWidth="1"/>
    <col min="5638" max="5638" width="13.7109375" style="3" customWidth="1"/>
    <col min="5639" max="5639" width="12.42578125" style="3" customWidth="1"/>
    <col min="5640" max="5640" width="12.140625" style="3" customWidth="1"/>
    <col min="5641" max="5646" width="0" style="3" hidden="1" customWidth="1"/>
    <col min="5647" max="5647" width="13" style="3" customWidth="1"/>
    <col min="5648" max="5648" width="12.7109375" style="3" customWidth="1"/>
    <col min="5649" max="5649" width="16.140625" style="3" customWidth="1"/>
    <col min="5650" max="5888" width="9.140625" style="3"/>
    <col min="5889" max="5889" width="15" style="3" customWidth="1"/>
    <col min="5890" max="5890" width="13.85546875" style="3" customWidth="1"/>
    <col min="5891" max="5891" width="7.5703125" style="3" customWidth="1"/>
    <col min="5892" max="5892" width="42.85546875" style="3" customWidth="1"/>
    <col min="5893" max="5893" width="14.7109375" style="3" customWidth="1"/>
    <col min="5894" max="5894" width="13.7109375" style="3" customWidth="1"/>
    <col min="5895" max="5895" width="12.42578125" style="3" customWidth="1"/>
    <col min="5896" max="5896" width="12.140625" style="3" customWidth="1"/>
    <col min="5897" max="5902" width="0" style="3" hidden="1" customWidth="1"/>
    <col min="5903" max="5903" width="13" style="3" customWidth="1"/>
    <col min="5904" max="5904" width="12.7109375" style="3" customWidth="1"/>
    <col min="5905" max="5905" width="16.140625" style="3" customWidth="1"/>
    <col min="5906" max="6144" width="9.140625" style="3"/>
    <col min="6145" max="6145" width="15" style="3" customWidth="1"/>
    <col min="6146" max="6146" width="13.85546875" style="3" customWidth="1"/>
    <col min="6147" max="6147" width="7.5703125" style="3" customWidth="1"/>
    <col min="6148" max="6148" width="42.85546875" style="3" customWidth="1"/>
    <col min="6149" max="6149" width="14.7109375" style="3" customWidth="1"/>
    <col min="6150" max="6150" width="13.7109375" style="3" customWidth="1"/>
    <col min="6151" max="6151" width="12.42578125" style="3" customWidth="1"/>
    <col min="6152" max="6152" width="12.140625" style="3" customWidth="1"/>
    <col min="6153" max="6158" width="0" style="3" hidden="1" customWidth="1"/>
    <col min="6159" max="6159" width="13" style="3" customWidth="1"/>
    <col min="6160" max="6160" width="12.7109375" style="3" customWidth="1"/>
    <col min="6161" max="6161" width="16.140625" style="3" customWidth="1"/>
    <col min="6162" max="6400" width="9.140625" style="3"/>
    <col min="6401" max="6401" width="15" style="3" customWidth="1"/>
    <col min="6402" max="6402" width="13.85546875" style="3" customWidth="1"/>
    <col min="6403" max="6403" width="7.5703125" style="3" customWidth="1"/>
    <col min="6404" max="6404" width="42.85546875" style="3" customWidth="1"/>
    <col min="6405" max="6405" width="14.7109375" style="3" customWidth="1"/>
    <col min="6406" max="6406" width="13.7109375" style="3" customWidth="1"/>
    <col min="6407" max="6407" width="12.42578125" style="3" customWidth="1"/>
    <col min="6408" max="6408" width="12.140625" style="3" customWidth="1"/>
    <col min="6409" max="6414" width="0" style="3" hidden="1" customWidth="1"/>
    <col min="6415" max="6415" width="13" style="3" customWidth="1"/>
    <col min="6416" max="6416" width="12.7109375" style="3" customWidth="1"/>
    <col min="6417" max="6417" width="16.140625" style="3" customWidth="1"/>
    <col min="6418" max="6656" width="9.140625" style="3"/>
    <col min="6657" max="6657" width="15" style="3" customWidth="1"/>
    <col min="6658" max="6658" width="13.85546875" style="3" customWidth="1"/>
    <col min="6659" max="6659" width="7.5703125" style="3" customWidth="1"/>
    <col min="6660" max="6660" width="42.85546875" style="3" customWidth="1"/>
    <col min="6661" max="6661" width="14.7109375" style="3" customWidth="1"/>
    <col min="6662" max="6662" width="13.7109375" style="3" customWidth="1"/>
    <col min="6663" max="6663" width="12.42578125" style="3" customWidth="1"/>
    <col min="6664" max="6664" width="12.140625" style="3" customWidth="1"/>
    <col min="6665" max="6670" width="0" style="3" hidden="1" customWidth="1"/>
    <col min="6671" max="6671" width="13" style="3" customWidth="1"/>
    <col min="6672" max="6672" width="12.7109375" style="3" customWidth="1"/>
    <col min="6673" max="6673" width="16.140625" style="3" customWidth="1"/>
    <col min="6674" max="6912" width="9.140625" style="3"/>
    <col min="6913" max="6913" width="15" style="3" customWidth="1"/>
    <col min="6914" max="6914" width="13.85546875" style="3" customWidth="1"/>
    <col min="6915" max="6915" width="7.5703125" style="3" customWidth="1"/>
    <col min="6916" max="6916" width="42.85546875" style="3" customWidth="1"/>
    <col min="6917" max="6917" width="14.7109375" style="3" customWidth="1"/>
    <col min="6918" max="6918" width="13.7109375" style="3" customWidth="1"/>
    <col min="6919" max="6919" width="12.42578125" style="3" customWidth="1"/>
    <col min="6920" max="6920" width="12.140625" style="3" customWidth="1"/>
    <col min="6921" max="6926" width="0" style="3" hidden="1" customWidth="1"/>
    <col min="6927" max="6927" width="13" style="3" customWidth="1"/>
    <col min="6928" max="6928" width="12.7109375" style="3" customWidth="1"/>
    <col min="6929" max="6929" width="16.140625" style="3" customWidth="1"/>
    <col min="6930" max="7168" width="9.140625" style="3"/>
    <col min="7169" max="7169" width="15" style="3" customWidth="1"/>
    <col min="7170" max="7170" width="13.85546875" style="3" customWidth="1"/>
    <col min="7171" max="7171" width="7.5703125" style="3" customWidth="1"/>
    <col min="7172" max="7172" width="42.85546875" style="3" customWidth="1"/>
    <col min="7173" max="7173" width="14.7109375" style="3" customWidth="1"/>
    <col min="7174" max="7174" width="13.7109375" style="3" customWidth="1"/>
    <col min="7175" max="7175" width="12.42578125" style="3" customWidth="1"/>
    <col min="7176" max="7176" width="12.140625" style="3" customWidth="1"/>
    <col min="7177" max="7182" width="0" style="3" hidden="1" customWidth="1"/>
    <col min="7183" max="7183" width="13" style="3" customWidth="1"/>
    <col min="7184" max="7184" width="12.7109375" style="3" customWidth="1"/>
    <col min="7185" max="7185" width="16.140625" style="3" customWidth="1"/>
    <col min="7186" max="7424" width="9.140625" style="3"/>
    <col min="7425" max="7425" width="15" style="3" customWidth="1"/>
    <col min="7426" max="7426" width="13.85546875" style="3" customWidth="1"/>
    <col min="7427" max="7427" width="7.5703125" style="3" customWidth="1"/>
    <col min="7428" max="7428" width="42.85546875" style="3" customWidth="1"/>
    <col min="7429" max="7429" width="14.7109375" style="3" customWidth="1"/>
    <col min="7430" max="7430" width="13.7109375" style="3" customWidth="1"/>
    <col min="7431" max="7431" width="12.42578125" style="3" customWidth="1"/>
    <col min="7432" max="7432" width="12.140625" style="3" customWidth="1"/>
    <col min="7433" max="7438" width="0" style="3" hidden="1" customWidth="1"/>
    <col min="7439" max="7439" width="13" style="3" customWidth="1"/>
    <col min="7440" max="7440" width="12.7109375" style="3" customWidth="1"/>
    <col min="7441" max="7441" width="16.140625" style="3" customWidth="1"/>
    <col min="7442" max="7680" width="9.140625" style="3"/>
    <col min="7681" max="7681" width="15" style="3" customWidth="1"/>
    <col min="7682" max="7682" width="13.85546875" style="3" customWidth="1"/>
    <col min="7683" max="7683" width="7.5703125" style="3" customWidth="1"/>
    <col min="7684" max="7684" width="42.85546875" style="3" customWidth="1"/>
    <col min="7685" max="7685" width="14.7109375" style="3" customWidth="1"/>
    <col min="7686" max="7686" width="13.7109375" style="3" customWidth="1"/>
    <col min="7687" max="7687" width="12.42578125" style="3" customWidth="1"/>
    <col min="7688" max="7688" width="12.140625" style="3" customWidth="1"/>
    <col min="7689" max="7694" width="0" style="3" hidden="1" customWidth="1"/>
    <col min="7695" max="7695" width="13" style="3" customWidth="1"/>
    <col min="7696" max="7696" width="12.7109375" style="3" customWidth="1"/>
    <col min="7697" max="7697" width="16.140625" style="3" customWidth="1"/>
    <col min="7698" max="7936" width="9.140625" style="3"/>
    <col min="7937" max="7937" width="15" style="3" customWidth="1"/>
    <col min="7938" max="7938" width="13.85546875" style="3" customWidth="1"/>
    <col min="7939" max="7939" width="7.5703125" style="3" customWidth="1"/>
    <col min="7940" max="7940" width="42.85546875" style="3" customWidth="1"/>
    <col min="7941" max="7941" width="14.7109375" style="3" customWidth="1"/>
    <col min="7942" max="7942" width="13.7109375" style="3" customWidth="1"/>
    <col min="7943" max="7943" width="12.42578125" style="3" customWidth="1"/>
    <col min="7944" max="7944" width="12.140625" style="3" customWidth="1"/>
    <col min="7945" max="7950" width="0" style="3" hidden="1" customWidth="1"/>
    <col min="7951" max="7951" width="13" style="3" customWidth="1"/>
    <col min="7952" max="7952" width="12.7109375" style="3" customWidth="1"/>
    <col min="7953" max="7953" width="16.140625" style="3" customWidth="1"/>
    <col min="7954" max="8192" width="9.140625" style="3"/>
    <col min="8193" max="8193" width="15" style="3" customWidth="1"/>
    <col min="8194" max="8194" width="13.85546875" style="3" customWidth="1"/>
    <col min="8195" max="8195" width="7.5703125" style="3" customWidth="1"/>
    <col min="8196" max="8196" width="42.85546875" style="3" customWidth="1"/>
    <col min="8197" max="8197" width="14.7109375" style="3" customWidth="1"/>
    <col min="8198" max="8198" width="13.7109375" style="3" customWidth="1"/>
    <col min="8199" max="8199" width="12.42578125" style="3" customWidth="1"/>
    <col min="8200" max="8200" width="12.140625" style="3" customWidth="1"/>
    <col min="8201" max="8206" width="0" style="3" hidden="1" customWidth="1"/>
    <col min="8207" max="8207" width="13" style="3" customWidth="1"/>
    <col min="8208" max="8208" width="12.7109375" style="3" customWidth="1"/>
    <col min="8209" max="8209" width="16.140625" style="3" customWidth="1"/>
    <col min="8210" max="8448" width="9.140625" style="3"/>
    <col min="8449" max="8449" width="15" style="3" customWidth="1"/>
    <col min="8450" max="8450" width="13.85546875" style="3" customWidth="1"/>
    <col min="8451" max="8451" width="7.5703125" style="3" customWidth="1"/>
    <col min="8452" max="8452" width="42.85546875" style="3" customWidth="1"/>
    <col min="8453" max="8453" width="14.7109375" style="3" customWidth="1"/>
    <col min="8454" max="8454" width="13.7109375" style="3" customWidth="1"/>
    <col min="8455" max="8455" width="12.42578125" style="3" customWidth="1"/>
    <col min="8456" max="8456" width="12.140625" style="3" customWidth="1"/>
    <col min="8457" max="8462" width="0" style="3" hidden="1" customWidth="1"/>
    <col min="8463" max="8463" width="13" style="3" customWidth="1"/>
    <col min="8464" max="8464" width="12.7109375" style="3" customWidth="1"/>
    <col min="8465" max="8465" width="16.140625" style="3" customWidth="1"/>
    <col min="8466" max="8704" width="9.140625" style="3"/>
    <col min="8705" max="8705" width="15" style="3" customWidth="1"/>
    <col min="8706" max="8706" width="13.85546875" style="3" customWidth="1"/>
    <col min="8707" max="8707" width="7.5703125" style="3" customWidth="1"/>
    <col min="8708" max="8708" width="42.85546875" style="3" customWidth="1"/>
    <col min="8709" max="8709" width="14.7109375" style="3" customWidth="1"/>
    <col min="8710" max="8710" width="13.7109375" style="3" customWidth="1"/>
    <col min="8711" max="8711" width="12.42578125" style="3" customWidth="1"/>
    <col min="8712" max="8712" width="12.140625" style="3" customWidth="1"/>
    <col min="8713" max="8718" width="0" style="3" hidden="1" customWidth="1"/>
    <col min="8719" max="8719" width="13" style="3" customWidth="1"/>
    <col min="8720" max="8720" width="12.7109375" style="3" customWidth="1"/>
    <col min="8721" max="8721" width="16.140625" style="3" customWidth="1"/>
    <col min="8722" max="8960" width="9.140625" style="3"/>
    <col min="8961" max="8961" width="15" style="3" customWidth="1"/>
    <col min="8962" max="8962" width="13.85546875" style="3" customWidth="1"/>
    <col min="8963" max="8963" width="7.5703125" style="3" customWidth="1"/>
    <col min="8964" max="8964" width="42.85546875" style="3" customWidth="1"/>
    <col min="8965" max="8965" width="14.7109375" style="3" customWidth="1"/>
    <col min="8966" max="8966" width="13.7109375" style="3" customWidth="1"/>
    <col min="8967" max="8967" width="12.42578125" style="3" customWidth="1"/>
    <col min="8968" max="8968" width="12.140625" style="3" customWidth="1"/>
    <col min="8969" max="8974" width="0" style="3" hidden="1" customWidth="1"/>
    <col min="8975" max="8975" width="13" style="3" customWidth="1"/>
    <col min="8976" max="8976" width="12.7109375" style="3" customWidth="1"/>
    <col min="8977" max="8977" width="16.140625" style="3" customWidth="1"/>
    <col min="8978" max="9216" width="9.140625" style="3"/>
    <col min="9217" max="9217" width="15" style="3" customWidth="1"/>
    <col min="9218" max="9218" width="13.85546875" style="3" customWidth="1"/>
    <col min="9219" max="9219" width="7.5703125" style="3" customWidth="1"/>
    <col min="9220" max="9220" width="42.85546875" style="3" customWidth="1"/>
    <col min="9221" max="9221" width="14.7109375" style="3" customWidth="1"/>
    <col min="9222" max="9222" width="13.7109375" style="3" customWidth="1"/>
    <col min="9223" max="9223" width="12.42578125" style="3" customWidth="1"/>
    <col min="9224" max="9224" width="12.140625" style="3" customWidth="1"/>
    <col min="9225" max="9230" width="0" style="3" hidden="1" customWidth="1"/>
    <col min="9231" max="9231" width="13" style="3" customWidth="1"/>
    <col min="9232" max="9232" width="12.7109375" style="3" customWidth="1"/>
    <col min="9233" max="9233" width="16.140625" style="3" customWidth="1"/>
    <col min="9234" max="9472" width="9.140625" style="3"/>
    <col min="9473" max="9473" width="15" style="3" customWidth="1"/>
    <col min="9474" max="9474" width="13.85546875" style="3" customWidth="1"/>
    <col min="9475" max="9475" width="7.5703125" style="3" customWidth="1"/>
    <col min="9476" max="9476" width="42.85546875" style="3" customWidth="1"/>
    <col min="9477" max="9477" width="14.7109375" style="3" customWidth="1"/>
    <col min="9478" max="9478" width="13.7109375" style="3" customWidth="1"/>
    <col min="9479" max="9479" width="12.42578125" style="3" customWidth="1"/>
    <col min="9480" max="9480" width="12.140625" style="3" customWidth="1"/>
    <col min="9481" max="9486" width="0" style="3" hidden="1" customWidth="1"/>
    <col min="9487" max="9487" width="13" style="3" customWidth="1"/>
    <col min="9488" max="9488" width="12.7109375" style="3" customWidth="1"/>
    <col min="9489" max="9489" width="16.140625" style="3" customWidth="1"/>
    <col min="9490" max="9728" width="9.140625" style="3"/>
    <col min="9729" max="9729" width="15" style="3" customWidth="1"/>
    <col min="9730" max="9730" width="13.85546875" style="3" customWidth="1"/>
    <col min="9731" max="9731" width="7.5703125" style="3" customWidth="1"/>
    <col min="9732" max="9732" width="42.85546875" style="3" customWidth="1"/>
    <col min="9733" max="9733" width="14.7109375" style="3" customWidth="1"/>
    <col min="9734" max="9734" width="13.7109375" style="3" customWidth="1"/>
    <col min="9735" max="9735" width="12.42578125" style="3" customWidth="1"/>
    <col min="9736" max="9736" width="12.140625" style="3" customWidth="1"/>
    <col min="9737" max="9742" width="0" style="3" hidden="1" customWidth="1"/>
    <col min="9743" max="9743" width="13" style="3" customWidth="1"/>
    <col min="9744" max="9744" width="12.7109375" style="3" customWidth="1"/>
    <col min="9745" max="9745" width="16.140625" style="3" customWidth="1"/>
    <col min="9746" max="9984" width="9.140625" style="3"/>
    <col min="9985" max="9985" width="15" style="3" customWidth="1"/>
    <col min="9986" max="9986" width="13.85546875" style="3" customWidth="1"/>
    <col min="9987" max="9987" width="7.5703125" style="3" customWidth="1"/>
    <col min="9988" max="9988" width="42.85546875" style="3" customWidth="1"/>
    <col min="9989" max="9989" width="14.7109375" style="3" customWidth="1"/>
    <col min="9990" max="9990" width="13.7109375" style="3" customWidth="1"/>
    <col min="9991" max="9991" width="12.42578125" style="3" customWidth="1"/>
    <col min="9992" max="9992" width="12.140625" style="3" customWidth="1"/>
    <col min="9993" max="9998" width="0" style="3" hidden="1" customWidth="1"/>
    <col min="9999" max="9999" width="13" style="3" customWidth="1"/>
    <col min="10000" max="10000" width="12.7109375" style="3" customWidth="1"/>
    <col min="10001" max="10001" width="16.140625" style="3" customWidth="1"/>
    <col min="10002" max="10240" width="9.140625" style="3"/>
    <col min="10241" max="10241" width="15" style="3" customWidth="1"/>
    <col min="10242" max="10242" width="13.85546875" style="3" customWidth="1"/>
    <col min="10243" max="10243" width="7.5703125" style="3" customWidth="1"/>
    <col min="10244" max="10244" width="42.85546875" style="3" customWidth="1"/>
    <col min="10245" max="10245" width="14.7109375" style="3" customWidth="1"/>
    <col min="10246" max="10246" width="13.7109375" style="3" customWidth="1"/>
    <col min="10247" max="10247" width="12.42578125" style="3" customWidth="1"/>
    <col min="10248" max="10248" width="12.140625" style="3" customWidth="1"/>
    <col min="10249" max="10254" width="0" style="3" hidden="1" customWidth="1"/>
    <col min="10255" max="10255" width="13" style="3" customWidth="1"/>
    <col min="10256" max="10256" width="12.7109375" style="3" customWidth="1"/>
    <col min="10257" max="10257" width="16.140625" style="3" customWidth="1"/>
    <col min="10258" max="10496" width="9.140625" style="3"/>
    <col min="10497" max="10497" width="15" style="3" customWidth="1"/>
    <col min="10498" max="10498" width="13.85546875" style="3" customWidth="1"/>
    <col min="10499" max="10499" width="7.5703125" style="3" customWidth="1"/>
    <col min="10500" max="10500" width="42.85546875" style="3" customWidth="1"/>
    <col min="10501" max="10501" width="14.7109375" style="3" customWidth="1"/>
    <col min="10502" max="10502" width="13.7109375" style="3" customWidth="1"/>
    <col min="10503" max="10503" width="12.42578125" style="3" customWidth="1"/>
    <col min="10504" max="10504" width="12.140625" style="3" customWidth="1"/>
    <col min="10505" max="10510" width="0" style="3" hidden="1" customWidth="1"/>
    <col min="10511" max="10511" width="13" style="3" customWidth="1"/>
    <col min="10512" max="10512" width="12.7109375" style="3" customWidth="1"/>
    <col min="10513" max="10513" width="16.140625" style="3" customWidth="1"/>
    <col min="10514" max="10752" width="9.140625" style="3"/>
    <col min="10753" max="10753" width="15" style="3" customWidth="1"/>
    <col min="10754" max="10754" width="13.85546875" style="3" customWidth="1"/>
    <col min="10755" max="10755" width="7.5703125" style="3" customWidth="1"/>
    <col min="10756" max="10756" width="42.85546875" style="3" customWidth="1"/>
    <col min="10757" max="10757" width="14.7109375" style="3" customWidth="1"/>
    <col min="10758" max="10758" width="13.7109375" style="3" customWidth="1"/>
    <col min="10759" max="10759" width="12.42578125" style="3" customWidth="1"/>
    <col min="10760" max="10760" width="12.140625" style="3" customWidth="1"/>
    <col min="10761" max="10766" width="0" style="3" hidden="1" customWidth="1"/>
    <col min="10767" max="10767" width="13" style="3" customWidth="1"/>
    <col min="10768" max="10768" width="12.7109375" style="3" customWidth="1"/>
    <col min="10769" max="10769" width="16.140625" style="3" customWidth="1"/>
    <col min="10770" max="11008" width="9.140625" style="3"/>
    <col min="11009" max="11009" width="15" style="3" customWidth="1"/>
    <col min="11010" max="11010" width="13.85546875" style="3" customWidth="1"/>
    <col min="11011" max="11011" width="7.5703125" style="3" customWidth="1"/>
    <col min="11012" max="11012" width="42.85546875" style="3" customWidth="1"/>
    <col min="11013" max="11013" width="14.7109375" style="3" customWidth="1"/>
    <col min="11014" max="11014" width="13.7109375" style="3" customWidth="1"/>
    <col min="11015" max="11015" width="12.42578125" style="3" customWidth="1"/>
    <col min="11016" max="11016" width="12.140625" style="3" customWidth="1"/>
    <col min="11017" max="11022" width="0" style="3" hidden="1" customWidth="1"/>
    <col min="11023" max="11023" width="13" style="3" customWidth="1"/>
    <col min="11024" max="11024" width="12.7109375" style="3" customWidth="1"/>
    <col min="11025" max="11025" width="16.140625" style="3" customWidth="1"/>
    <col min="11026" max="11264" width="9.140625" style="3"/>
    <col min="11265" max="11265" width="15" style="3" customWidth="1"/>
    <col min="11266" max="11266" width="13.85546875" style="3" customWidth="1"/>
    <col min="11267" max="11267" width="7.5703125" style="3" customWidth="1"/>
    <col min="11268" max="11268" width="42.85546875" style="3" customWidth="1"/>
    <col min="11269" max="11269" width="14.7109375" style="3" customWidth="1"/>
    <col min="11270" max="11270" width="13.7109375" style="3" customWidth="1"/>
    <col min="11271" max="11271" width="12.42578125" style="3" customWidth="1"/>
    <col min="11272" max="11272" width="12.140625" style="3" customWidth="1"/>
    <col min="11273" max="11278" width="0" style="3" hidden="1" customWidth="1"/>
    <col min="11279" max="11279" width="13" style="3" customWidth="1"/>
    <col min="11280" max="11280" width="12.7109375" style="3" customWidth="1"/>
    <col min="11281" max="11281" width="16.140625" style="3" customWidth="1"/>
    <col min="11282" max="11520" width="9.140625" style="3"/>
    <col min="11521" max="11521" width="15" style="3" customWidth="1"/>
    <col min="11522" max="11522" width="13.85546875" style="3" customWidth="1"/>
    <col min="11523" max="11523" width="7.5703125" style="3" customWidth="1"/>
    <col min="11524" max="11524" width="42.85546875" style="3" customWidth="1"/>
    <col min="11525" max="11525" width="14.7109375" style="3" customWidth="1"/>
    <col min="11526" max="11526" width="13.7109375" style="3" customWidth="1"/>
    <col min="11527" max="11527" width="12.42578125" style="3" customWidth="1"/>
    <col min="11528" max="11528" width="12.140625" style="3" customWidth="1"/>
    <col min="11529" max="11534" width="0" style="3" hidden="1" customWidth="1"/>
    <col min="11535" max="11535" width="13" style="3" customWidth="1"/>
    <col min="11536" max="11536" width="12.7109375" style="3" customWidth="1"/>
    <col min="11537" max="11537" width="16.140625" style="3" customWidth="1"/>
    <col min="11538" max="11776" width="9.140625" style="3"/>
    <col min="11777" max="11777" width="15" style="3" customWidth="1"/>
    <col min="11778" max="11778" width="13.85546875" style="3" customWidth="1"/>
    <col min="11779" max="11779" width="7.5703125" style="3" customWidth="1"/>
    <col min="11780" max="11780" width="42.85546875" style="3" customWidth="1"/>
    <col min="11781" max="11781" width="14.7109375" style="3" customWidth="1"/>
    <col min="11782" max="11782" width="13.7109375" style="3" customWidth="1"/>
    <col min="11783" max="11783" width="12.42578125" style="3" customWidth="1"/>
    <col min="11784" max="11784" width="12.140625" style="3" customWidth="1"/>
    <col min="11785" max="11790" width="0" style="3" hidden="1" customWidth="1"/>
    <col min="11791" max="11791" width="13" style="3" customWidth="1"/>
    <col min="11792" max="11792" width="12.7109375" style="3" customWidth="1"/>
    <col min="11793" max="11793" width="16.140625" style="3" customWidth="1"/>
    <col min="11794" max="12032" width="9.140625" style="3"/>
    <col min="12033" max="12033" width="15" style="3" customWidth="1"/>
    <col min="12034" max="12034" width="13.85546875" style="3" customWidth="1"/>
    <col min="12035" max="12035" width="7.5703125" style="3" customWidth="1"/>
    <col min="12036" max="12036" width="42.85546875" style="3" customWidth="1"/>
    <col min="12037" max="12037" width="14.7109375" style="3" customWidth="1"/>
    <col min="12038" max="12038" width="13.7109375" style="3" customWidth="1"/>
    <col min="12039" max="12039" width="12.42578125" style="3" customWidth="1"/>
    <col min="12040" max="12040" width="12.140625" style="3" customWidth="1"/>
    <col min="12041" max="12046" width="0" style="3" hidden="1" customWidth="1"/>
    <col min="12047" max="12047" width="13" style="3" customWidth="1"/>
    <col min="12048" max="12048" width="12.7109375" style="3" customWidth="1"/>
    <col min="12049" max="12049" width="16.140625" style="3" customWidth="1"/>
    <col min="12050" max="12288" width="9.140625" style="3"/>
    <col min="12289" max="12289" width="15" style="3" customWidth="1"/>
    <col min="12290" max="12290" width="13.85546875" style="3" customWidth="1"/>
    <col min="12291" max="12291" width="7.5703125" style="3" customWidth="1"/>
    <col min="12292" max="12292" width="42.85546875" style="3" customWidth="1"/>
    <col min="12293" max="12293" width="14.7109375" style="3" customWidth="1"/>
    <col min="12294" max="12294" width="13.7109375" style="3" customWidth="1"/>
    <col min="12295" max="12295" width="12.42578125" style="3" customWidth="1"/>
    <col min="12296" max="12296" width="12.140625" style="3" customWidth="1"/>
    <col min="12297" max="12302" width="0" style="3" hidden="1" customWidth="1"/>
    <col min="12303" max="12303" width="13" style="3" customWidth="1"/>
    <col min="12304" max="12304" width="12.7109375" style="3" customWidth="1"/>
    <col min="12305" max="12305" width="16.140625" style="3" customWidth="1"/>
    <col min="12306" max="12544" width="9.140625" style="3"/>
    <col min="12545" max="12545" width="15" style="3" customWidth="1"/>
    <col min="12546" max="12546" width="13.85546875" style="3" customWidth="1"/>
    <col min="12547" max="12547" width="7.5703125" style="3" customWidth="1"/>
    <col min="12548" max="12548" width="42.85546875" style="3" customWidth="1"/>
    <col min="12549" max="12549" width="14.7109375" style="3" customWidth="1"/>
    <col min="12550" max="12550" width="13.7109375" style="3" customWidth="1"/>
    <col min="12551" max="12551" width="12.42578125" style="3" customWidth="1"/>
    <col min="12552" max="12552" width="12.140625" style="3" customWidth="1"/>
    <col min="12553" max="12558" width="0" style="3" hidden="1" customWidth="1"/>
    <col min="12559" max="12559" width="13" style="3" customWidth="1"/>
    <col min="12560" max="12560" width="12.7109375" style="3" customWidth="1"/>
    <col min="12561" max="12561" width="16.140625" style="3" customWidth="1"/>
    <col min="12562" max="12800" width="9.140625" style="3"/>
    <col min="12801" max="12801" width="15" style="3" customWidth="1"/>
    <col min="12802" max="12802" width="13.85546875" style="3" customWidth="1"/>
    <col min="12803" max="12803" width="7.5703125" style="3" customWidth="1"/>
    <col min="12804" max="12804" width="42.85546875" style="3" customWidth="1"/>
    <col min="12805" max="12805" width="14.7109375" style="3" customWidth="1"/>
    <col min="12806" max="12806" width="13.7109375" style="3" customWidth="1"/>
    <col min="12807" max="12807" width="12.42578125" style="3" customWidth="1"/>
    <col min="12808" max="12808" width="12.140625" style="3" customWidth="1"/>
    <col min="12809" max="12814" width="0" style="3" hidden="1" customWidth="1"/>
    <col min="12815" max="12815" width="13" style="3" customWidth="1"/>
    <col min="12816" max="12816" width="12.7109375" style="3" customWidth="1"/>
    <col min="12817" max="12817" width="16.140625" style="3" customWidth="1"/>
    <col min="12818" max="13056" width="9.140625" style="3"/>
    <col min="13057" max="13057" width="15" style="3" customWidth="1"/>
    <col min="13058" max="13058" width="13.85546875" style="3" customWidth="1"/>
    <col min="13059" max="13059" width="7.5703125" style="3" customWidth="1"/>
    <col min="13060" max="13060" width="42.85546875" style="3" customWidth="1"/>
    <col min="13061" max="13061" width="14.7109375" style="3" customWidth="1"/>
    <col min="13062" max="13062" width="13.7109375" style="3" customWidth="1"/>
    <col min="13063" max="13063" width="12.42578125" style="3" customWidth="1"/>
    <col min="13064" max="13064" width="12.140625" style="3" customWidth="1"/>
    <col min="13065" max="13070" width="0" style="3" hidden="1" customWidth="1"/>
    <col min="13071" max="13071" width="13" style="3" customWidth="1"/>
    <col min="13072" max="13072" width="12.7109375" style="3" customWidth="1"/>
    <col min="13073" max="13073" width="16.140625" style="3" customWidth="1"/>
    <col min="13074" max="13312" width="9.140625" style="3"/>
    <col min="13313" max="13313" width="15" style="3" customWidth="1"/>
    <col min="13314" max="13314" width="13.85546875" style="3" customWidth="1"/>
    <col min="13315" max="13315" width="7.5703125" style="3" customWidth="1"/>
    <col min="13316" max="13316" width="42.85546875" style="3" customWidth="1"/>
    <col min="13317" max="13317" width="14.7109375" style="3" customWidth="1"/>
    <col min="13318" max="13318" width="13.7109375" style="3" customWidth="1"/>
    <col min="13319" max="13319" width="12.42578125" style="3" customWidth="1"/>
    <col min="13320" max="13320" width="12.140625" style="3" customWidth="1"/>
    <col min="13321" max="13326" width="0" style="3" hidden="1" customWidth="1"/>
    <col min="13327" max="13327" width="13" style="3" customWidth="1"/>
    <col min="13328" max="13328" width="12.7109375" style="3" customWidth="1"/>
    <col min="13329" max="13329" width="16.140625" style="3" customWidth="1"/>
    <col min="13330" max="13568" width="9.140625" style="3"/>
    <col min="13569" max="13569" width="15" style="3" customWidth="1"/>
    <col min="13570" max="13570" width="13.85546875" style="3" customWidth="1"/>
    <col min="13571" max="13571" width="7.5703125" style="3" customWidth="1"/>
    <col min="13572" max="13572" width="42.85546875" style="3" customWidth="1"/>
    <col min="13573" max="13573" width="14.7109375" style="3" customWidth="1"/>
    <col min="13574" max="13574" width="13.7109375" style="3" customWidth="1"/>
    <col min="13575" max="13575" width="12.42578125" style="3" customWidth="1"/>
    <col min="13576" max="13576" width="12.140625" style="3" customWidth="1"/>
    <col min="13577" max="13582" width="0" style="3" hidden="1" customWidth="1"/>
    <col min="13583" max="13583" width="13" style="3" customWidth="1"/>
    <col min="13584" max="13584" width="12.7109375" style="3" customWidth="1"/>
    <col min="13585" max="13585" width="16.140625" style="3" customWidth="1"/>
    <col min="13586" max="13824" width="9.140625" style="3"/>
    <col min="13825" max="13825" width="15" style="3" customWidth="1"/>
    <col min="13826" max="13826" width="13.85546875" style="3" customWidth="1"/>
    <col min="13827" max="13827" width="7.5703125" style="3" customWidth="1"/>
    <col min="13828" max="13828" width="42.85546875" style="3" customWidth="1"/>
    <col min="13829" max="13829" width="14.7109375" style="3" customWidth="1"/>
    <col min="13830" max="13830" width="13.7109375" style="3" customWidth="1"/>
    <col min="13831" max="13831" width="12.42578125" style="3" customWidth="1"/>
    <col min="13832" max="13832" width="12.140625" style="3" customWidth="1"/>
    <col min="13833" max="13838" width="0" style="3" hidden="1" customWidth="1"/>
    <col min="13839" max="13839" width="13" style="3" customWidth="1"/>
    <col min="13840" max="13840" width="12.7109375" style="3" customWidth="1"/>
    <col min="13841" max="13841" width="16.140625" style="3" customWidth="1"/>
    <col min="13842" max="14080" width="9.140625" style="3"/>
    <col min="14081" max="14081" width="15" style="3" customWidth="1"/>
    <col min="14082" max="14082" width="13.85546875" style="3" customWidth="1"/>
    <col min="14083" max="14083" width="7.5703125" style="3" customWidth="1"/>
    <col min="14084" max="14084" width="42.85546875" style="3" customWidth="1"/>
    <col min="14085" max="14085" width="14.7109375" style="3" customWidth="1"/>
    <col min="14086" max="14086" width="13.7109375" style="3" customWidth="1"/>
    <col min="14087" max="14087" width="12.42578125" style="3" customWidth="1"/>
    <col min="14088" max="14088" width="12.140625" style="3" customWidth="1"/>
    <col min="14089" max="14094" width="0" style="3" hidden="1" customWidth="1"/>
    <col min="14095" max="14095" width="13" style="3" customWidth="1"/>
    <col min="14096" max="14096" width="12.7109375" style="3" customWidth="1"/>
    <col min="14097" max="14097" width="16.140625" style="3" customWidth="1"/>
    <col min="14098" max="14336" width="9.140625" style="3"/>
    <col min="14337" max="14337" width="15" style="3" customWidth="1"/>
    <col min="14338" max="14338" width="13.85546875" style="3" customWidth="1"/>
    <col min="14339" max="14339" width="7.5703125" style="3" customWidth="1"/>
    <col min="14340" max="14340" width="42.85546875" style="3" customWidth="1"/>
    <col min="14341" max="14341" width="14.7109375" style="3" customWidth="1"/>
    <col min="14342" max="14342" width="13.7109375" style="3" customWidth="1"/>
    <col min="14343" max="14343" width="12.42578125" style="3" customWidth="1"/>
    <col min="14344" max="14344" width="12.140625" style="3" customWidth="1"/>
    <col min="14345" max="14350" width="0" style="3" hidden="1" customWidth="1"/>
    <col min="14351" max="14351" width="13" style="3" customWidth="1"/>
    <col min="14352" max="14352" width="12.7109375" style="3" customWidth="1"/>
    <col min="14353" max="14353" width="16.140625" style="3" customWidth="1"/>
    <col min="14354" max="14592" width="9.140625" style="3"/>
    <col min="14593" max="14593" width="15" style="3" customWidth="1"/>
    <col min="14594" max="14594" width="13.85546875" style="3" customWidth="1"/>
    <col min="14595" max="14595" width="7.5703125" style="3" customWidth="1"/>
    <col min="14596" max="14596" width="42.85546875" style="3" customWidth="1"/>
    <col min="14597" max="14597" width="14.7109375" style="3" customWidth="1"/>
    <col min="14598" max="14598" width="13.7109375" style="3" customWidth="1"/>
    <col min="14599" max="14599" width="12.42578125" style="3" customWidth="1"/>
    <col min="14600" max="14600" width="12.140625" style="3" customWidth="1"/>
    <col min="14601" max="14606" width="0" style="3" hidden="1" customWidth="1"/>
    <col min="14607" max="14607" width="13" style="3" customWidth="1"/>
    <col min="14608" max="14608" width="12.7109375" style="3" customWidth="1"/>
    <col min="14609" max="14609" width="16.140625" style="3" customWidth="1"/>
    <col min="14610" max="14848" width="9.140625" style="3"/>
    <col min="14849" max="14849" width="15" style="3" customWidth="1"/>
    <col min="14850" max="14850" width="13.85546875" style="3" customWidth="1"/>
    <col min="14851" max="14851" width="7.5703125" style="3" customWidth="1"/>
    <col min="14852" max="14852" width="42.85546875" style="3" customWidth="1"/>
    <col min="14853" max="14853" width="14.7109375" style="3" customWidth="1"/>
    <col min="14854" max="14854" width="13.7109375" style="3" customWidth="1"/>
    <col min="14855" max="14855" width="12.42578125" style="3" customWidth="1"/>
    <col min="14856" max="14856" width="12.140625" style="3" customWidth="1"/>
    <col min="14857" max="14862" width="0" style="3" hidden="1" customWidth="1"/>
    <col min="14863" max="14863" width="13" style="3" customWidth="1"/>
    <col min="14864" max="14864" width="12.7109375" style="3" customWidth="1"/>
    <col min="14865" max="14865" width="16.140625" style="3" customWidth="1"/>
    <col min="14866" max="15104" width="9.140625" style="3"/>
    <col min="15105" max="15105" width="15" style="3" customWidth="1"/>
    <col min="15106" max="15106" width="13.85546875" style="3" customWidth="1"/>
    <col min="15107" max="15107" width="7.5703125" style="3" customWidth="1"/>
    <col min="15108" max="15108" width="42.85546875" style="3" customWidth="1"/>
    <col min="15109" max="15109" width="14.7109375" style="3" customWidth="1"/>
    <col min="15110" max="15110" width="13.7109375" style="3" customWidth="1"/>
    <col min="15111" max="15111" width="12.42578125" style="3" customWidth="1"/>
    <col min="15112" max="15112" width="12.140625" style="3" customWidth="1"/>
    <col min="15113" max="15118" width="0" style="3" hidden="1" customWidth="1"/>
    <col min="15119" max="15119" width="13" style="3" customWidth="1"/>
    <col min="15120" max="15120" width="12.7109375" style="3" customWidth="1"/>
    <col min="15121" max="15121" width="16.140625" style="3" customWidth="1"/>
    <col min="15122" max="15360" width="9.140625" style="3"/>
    <col min="15361" max="15361" width="15" style="3" customWidth="1"/>
    <col min="15362" max="15362" width="13.85546875" style="3" customWidth="1"/>
    <col min="15363" max="15363" width="7.5703125" style="3" customWidth="1"/>
    <col min="15364" max="15364" width="42.85546875" style="3" customWidth="1"/>
    <col min="15365" max="15365" width="14.7109375" style="3" customWidth="1"/>
    <col min="15366" max="15366" width="13.7109375" style="3" customWidth="1"/>
    <col min="15367" max="15367" width="12.42578125" style="3" customWidth="1"/>
    <col min="15368" max="15368" width="12.140625" style="3" customWidth="1"/>
    <col min="15369" max="15374" width="0" style="3" hidden="1" customWidth="1"/>
    <col min="15375" max="15375" width="13" style="3" customWidth="1"/>
    <col min="15376" max="15376" width="12.7109375" style="3" customWidth="1"/>
    <col min="15377" max="15377" width="16.140625" style="3" customWidth="1"/>
    <col min="15378" max="15616" width="9.140625" style="3"/>
    <col min="15617" max="15617" width="15" style="3" customWidth="1"/>
    <col min="15618" max="15618" width="13.85546875" style="3" customWidth="1"/>
    <col min="15619" max="15619" width="7.5703125" style="3" customWidth="1"/>
    <col min="15620" max="15620" width="42.85546875" style="3" customWidth="1"/>
    <col min="15621" max="15621" width="14.7109375" style="3" customWidth="1"/>
    <col min="15622" max="15622" width="13.7109375" style="3" customWidth="1"/>
    <col min="15623" max="15623" width="12.42578125" style="3" customWidth="1"/>
    <col min="15624" max="15624" width="12.140625" style="3" customWidth="1"/>
    <col min="15625" max="15630" width="0" style="3" hidden="1" customWidth="1"/>
    <col min="15631" max="15631" width="13" style="3" customWidth="1"/>
    <col min="15632" max="15632" width="12.7109375" style="3" customWidth="1"/>
    <col min="15633" max="15633" width="16.140625" style="3" customWidth="1"/>
    <col min="15634" max="15872" width="9.140625" style="3"/>
    <col min="15873" max="15873" width="15" style="3" customWidth="1"/>
    <col min="15874" max="15874" width="13.85546875" style="3" customWidth="1"/>
    <col min="15875" max="15875" width="7.5703125" style="3" customWidth="1"/>
    <col min="15876" max="15876" width="42.85546875" style="3" customWidth="1"/>
    <col min="15877" max="15877" width="14.7109375" style="3" customWidth="1"/>
    <col min="15878" max="15878" width="13.7109375" style="3" customWidth="1"/>
    <col min="15879" max="15879" width="12.42578125" style="3" customWidth="1"/>
    <col min="15880" max="15880" width="12.140625" style="3" customWidth="1"/>
    <col min="15881" max="15886" width="0" style="3" hidden="1" customWidth="1"/>
    <col min="15887" max="15887" width="13" style="3" customWidth="1"/>
    <col min="15888" max="15888" width="12.7109375" style="3" customWidth="1"/>
    <col min="15889" max="15889" width="16.140625" style="3" customWidth="1"/>
    <col min="15890" max="16128" width="9.140625" style="3"/>
    <col min="16129" max="16129" width="15" style="3" customWidth="1"/>
    <col min="16130" max="16130" width="13.85546875" style="3" customWidth="1"/>
    <col min="16131" max="16131" width="7.5703125" style="3" customWidth="1"/>
    <col min="16132" max="16132" width="42.85546875" style="3" customWidth="1"/>
    <col min="16133" max="16133" width="14.7109375" style="3" customWidth="1"/>
    <col min="16134" max="16134" width="13.7109375" style="3" customWidth="1"/>
    <col min="16135" max="16135" width="12.42578125" style="3" customWidth="1"/>
    <col min="16136" max="16136" width="12.140625" style="3" customWidth="1"/>
    <col min="16137" max="16142" width="0" style="3" hidden="1" customWidth="1"/>
    <col min="16143" max="16143" width="13" style="3" customWidth="1"/>
    <col min="16144" max="16144" width="12.7109375" style="3" customWidth="1"/>
    <col min="16145" max="16145" width="16.140625" style="3" customWidth="1"/>
    <col min="16146" max="16384" width="9.140625" style="3"/>
  </cols>
  <sheetData>
    <row r="2" spans="1:13" ht="41.2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5" spans="1:13" s="9" customFormat="1">
      <c r="A5" s="6" t="s">
        <v>1</v>
      </c>
      <c r="B5" s="6" t="s">
        <v>2</v>
      </c>
      <c r="C5" s="6" t="s">
        <v>3</v>
      </c>
      <c r="D5" s="7" t="s">
        <v>4</v>
      </c>
      <c r="E5" s="8" t="s">
        <v>5</v>
      </c>
      <c r="F5" s="8"/>
      <c r="G5" s="8"/>
      <c r="H5" s="8"/>
    </row>
    <row r="6" spans="1:13" s="9" customFormat="1" ht="23.25" thickBot="1">
      <c r="A6" s="10"/>
      <c r="B6" s="10"/>
      <c r="C6" s="10"/>
      <c r="D6" s="11"/>
      <c r="E6" s="12" t="s">
        <v>6</v>
      </c>
      <c r="F6" s="12" t="s">
        <v>7</v>
      </c>
      <c r="G6" s="12" t="s">
        <v>8</v>
      </c>
      <c r="H6" s="12" t="s">
        <v>9</v>
      </c>
    </row>
    <row r="7" spans="1:13">
      <c r="A7" s="13" t="s">
        <v>10</v>
      </c>
      <c r="B7" s="14" t="s">
        <v>11</v>
      </c>
      <c r="C7" s="15">
        <v>1</v>
      </c>
      <c r="D7" s="16" t="s">
        <v>12</v>
      </c>
      <c r="E7" s="17">
        <v>44072.53</v>
      </c>
      <c r="F7" s="17">
        <v>222130.92</v>
      </c>
      <c r="G7" s="17">
        <v>210995.55</v>
      </c>
      <c r="H7" s="18">
        <v>55207.9</v>
      </c>
    </row>
    <row r="8" spans="1:13" ht="12.75" customHeight="1">
      <c r="A8" s="19"/>
      <c r="B8" s="20"/>
      <c r="C8" s="21"/>
      <c r="D8" s="22" t="s">
        <v>13</v>
      </c>
      <c r="E8" s="23">
        <v>2083.9299999999998</v>
      </c>
      <c r="F8" s="23">
        <v>12420</v>
      </c>
      <c r="G8" s="23">
        <v>11760.91</v>
      </c>
      <c r="H8" s="24">
        <v>2743.02</v>
      </c>
    </row>
    <row r="9" spans="1:13" ht="12.75" customHeight="1">
      <c r="A9" s="25"/>
      <c r="B9" s="26"/>
      <c r="C9" s="27"/>
      <c r="D9" s="22" t="s">
        <v>14</v>
      </c>
      <c r="E9" s="28">
        <v>32779.339999999997</v>
      </c>
      <c r="F9" s="28">
        <v>163362.72</v>
      </c>
      <c r="G9" s="28">
        <v>155158.78</v>
      </c>
      <c r="H9" s="29">
        <v>40983.279999999999</v>
      </c>
      <c r="L9" s="3">
        <v>16.393000000000001</v>
      </c>
    </row>
    <row r="10" spans="1:13" ht="12.75" customHeight="1">
      <c r="A10" s="25"/>
      <c r="B10" s="26"/>
      <c r="C10" s="27"/>
      <c r="D10" s="30" t="s">
        <v>15</v>
      </c>
      <c r="E10" s="28"/>
      <c r="F10" s="28"/>
      <c r="G10" s="28"/>
      <c r="H10" s="29"/>
    </row>
    <row r="11" spans="1:13" ht="12.75" customHeight="1">
      <c r="A11" s="25"/>
      <c r="B11" s="26"/>
      <c r="C11" s="27"/>
      <c r="D11" s="31" t="s">
        <v>16</v>
      </c>
      <c r="E11" s="28">
        <f>E9*J11</f>
        <v>5.9986192199999993</v>
      </c>
      <c r="F11" s="28">
        <f>F9*J11</f>
        <v>29.895377760000002</v>
      </c>
      <c r="G11" s="28">
        <f>G9*J11</f>
        <v>28.39405674</v>
      </c>
      <c r="H11" s="29">
        <f>H9*J11</f>
        <v>7.4999402399999999</v>
      </c>
      <c r="J11" s="3">
        <v>1.83E-4</v>
      </c>
      <c r="K11" s="32">
        <v>1.83E-4</v>
      </c>
      <c r="L11" s="3">
        <v>3.0000000000000001E-3</v>
      </c>
      <c r="M11" s="3">
        <f>L11/L9*100</f>
        <v>1.8300494113341059E-2</v>
      </c>
    </row>
    <row r="12" spans="1:13" ht="12.75" customHeight="1">
      <c r="A12" s="25"/>
      <c r="B12" s="26"/>
      <c r="C12" s="27"/>
      <c r="D12" s="31" t="s">
        <v>17</v>
      </c>
      <c r="E12" s="28">
        <f>E9*J12</f>
        <v>4219.127189419999</v>
      </c>
      <c r="F12" s="28">
        <f>F9*J12</f>
        <v>21026.90577936</v>
      </c>
      <c r="G12" s="28">
        <f>G9*J12</f>
        <v>19970.95205014</v>
      </c>
      <c r="H12" s="29">
        <f>H9*J12</f>
        <v>5275.0809186399993</v>
      </c>
      <c r="J12" s="3">
        <v>0.12871299999999999</v>
      </c>
      <c r="K12" s="32">
        <v>0.12871299999999999</v>
      </c>
      <c r="L12" s="3">
        <v>2.11</v>
      </c>
    </row>
    <row r="13" spans="1:13" ht="12.75" customHeight="1">
      <c r="A13" s="25"/>
      <c r="B13" s="26"/>
      <c r="C13" s="27"/>
      <c r="D13" s="31" t="s">
        <v>18</v>
      </c>
      <c r="E13" s="28">
        <f>E9*J13</f>
        <v>5198.9344413599993</v>
      </c>
      <c r="F13" s="28">
        <f>F9*J13</f>
        <v>25909.980842879999</v>
      </c>
      <c r="G13" s="28">
        <f>G9*J13</f>
        <v>24608.80314312</v>
      </c>
      <c r="H13" s="29">
        <f>H9*J13</f>
        <v>6500.1121411199993</v>
      </c>
      <c r="J13" s="3">
        <v>0.15860399999999999</v>
      </c>
      <c r="K13" s="32">
        <v>0.15860399999999999</v>
      </c>
      <c r="L13" s="3">
        <v>2.6</v>
      </c>
    </row>
    <row r="14" spans="1:13" ht="12.75" customHeight="1">
      <c r="A14" s="25"/>
      <c r="B14" s="26"/>
      <c r="C14" s="27"/>
      <c r="D14" s="31" t="s">
        <v>19</v>
      </c>
      <c r="E14" s="28">
        <f>E9*J14</f>
        <v>2719.4396050799996</v>
      </c>
      <c r="F14" s="28">
        <f>F9*J14</f>
        <v>13552.897976639999</v>
      </c>
      <c r="G14" s="28">
        <f>G9*J14</f>
        <v>12872.28270636</v>
      </c>
      <c r="H14" s="29">
        <f>H9*J14</f>
        <v>3400.0548753599996</v>
      </c>
      <c r="J14" s="3">
        <v>8.2961999999999994E-2</v>
      </c>
      <c r="K14" s="32">
        <v>8.2961999999999994E-2</v>
      </c>
      <c r="L14" s="3">
        <v>1.36</v>
      </c>
    </row>
    <row r="15" spans="1:13" ht="12.75" customHeight="1">
      <c r="A15" s="25"/>
      <c r="B15" s="26"/>
      <c r="C15" s="27"/>
      <c r="D15" s="31" t="s">
        <v>20</v>
      </c>
      <c r="E15" s="28">
        <f>E9*J15</f>
        <v>4679.0541089600001</v>
      </c>
      <c r="F15" s="28">
        <f>F9*J15</f>
        <v>23319.048103680001</v>
      </c>
      <c r="G15" s="28">
        <f>G9*J15</f>
        <v>22147.984892320001</v>
      </c>
      <c r="H15" s="29">
        <f>J15*H9</f>
        <v>5850.1173203200005</v>
      </c>
      <c r="J15" s="3">
        <v>0.14274400000000001</v>
      </c>
      <c r="K15" s="32">
        <v>0.14274400000000001</v>
      </c>
      <c r="L15" s="3">
        <v>2.34</v>
      </c>
    </row>
    <row r="16" spans="1:13" ht="22.5">
      <c r="A16" s="25"/>
      <c r="B16" s="26"/>
      <c r="C16" s="27"/>
      <c r="D16" s="31" t="s">
        <v>21</v>
      </c>
      <c r="E16" s="28">
        <f>E9*J16</f>
        <v>3839.2146388199999</v>
      </c>
      <c r="F16" s="28">
        <f>F9*J16</f>
        <v>19133.531854560002</v>
      </c>
      <c r="G16" s="28">
        <f>G9*J16</f>
        <v>18172.661789940001</v>
      </c>
      <c r="H16" s="29">
        <f>H9*J16</f>
        <v>4800.0847034400003</v>
      </c>
      <c r="J16" s="3">
        <v>0.117123</v>
      </c>
      <c r="K16" s="32">
        <v>0.117123</v>
      </c>
      <c r="L16" s="3">
        <v>1.92</v>
      </c>
    </row>
    <row r="17" spans="1:12" ht="12.75" customHeight="1">
      <c r="A17" s="25"/>
      <c r="B17" s="26"/>
      <c r="C17" s="27"/>
      <c r="D17" s="31" t="s">
        <v>22</v>
      </c>
      <c r="E17" s="28">
        <f>E9*J17</f>
        <v>139.96778179999998</v>
      </c>
      <c r="F17" s="28">
        <f>F9*J17</f>
        <v>697.55881440000007</v>
      </c>
      <c r="G17" s="28">
        <f>G9*J17</f>
        <v>662.52799060000007</v>
      </c>
      <c r="H17" s="29">
        <f>H9*J17</f>
        <v>174.99860560000002</v>
      </c>
      <c r="J17" s="3">
        <v>4.2700000000000004E-3</v>
      </c>
      <c r="K17" s="32">
        <v>4.2700000000000004E-3</v>
      </c>
      <c r="L17" s="3">
        <v>7.0000000000000007E-2</v>
      </c>
    </row>
    <row r="18" spans="1:12" ht="12.75" customHeight="1">
      <c r="A18" s="25"/>
      <c r="B18" s="26"/>
      <c r="C18" s="27"/>
      <c r="D18" s="31" t="s">
        <v>23</v>
      </c>
      <c r="E18" s="28">
        <f>E9*J18</f>
        <v>5078.9620569599992</v>
      </c>
      <c r="F18" s="28">
        <f>F9*J18</f>
        <v>25312.073287679999</v>
      </c>
      <c r="G18" s="28">
        <f>G9*J18</f>
        <v>24040.922008319998</v>
      </c>
      <c r="H18" s="29">
        <f>H9*J18</f>
        <v>6350.1133363199997</v>
      </c>
      <c r="J18" s="3">
        <v>0.154944</v>
      </c>
      <c r="K18" s="32">
        <v>0.154944</v>
      </c>
      <c r="L18" s="3">
        <v>2.54</v>
      </c>
    </row>
    <row r="19" spans="1:12" ht="22.5">
      <c r="A19" s="25"/>
      <c r="B19" s="26"/>
      <c r="C19" s="27"/>
      <c r="D19" s="31" t="s">
        <v>24</v>
      </c>
      <c r="E19" s="28">
        <f>E9*J19</f>
        <v>6058.7693088999995</v>
      </c>
      <c r="F19" s="28">
        <f>F9*J19</f>
        <v>30195.148351200001</v>
      </c>
      <c r="G19" s="28">
        <f>G9*J19</f>
        <v>28678.773101300001</v>
      </c>
      <c r="H19" s="29">
        <f>H9*J19</f>
        <v>7575.1445587999997</v>
      </c>
      <c r="J19" s="3">
        <v>0.184835</v>
      </c>
      <c r="K19" s="32">
        <v>0.184835</v>
      </c>
      <c r="L19" s="3">
        <v>3.03</v>
      </c>
    </row>
    <row r="20" spans="1:12" ht="12.75" customHeight="1">
      <c r="A20" s="25"/>
      <c r="B20" s="26"/>
      <c r="C20" s="27"/>
      <c r="D20" s="31" t="s">
        <v>25</v>
      </c>
      <c r="E20" s="28">
        <f>E9*J20</f>
        <v>839.83947014</v>
      </c>
      <c r="F20" s="28">
        <f>F9*J20</f>
        <v>4185.5162491199999</v>
      </c>
      <c r="G20" s="28">
        <f>G9*J20</f>
        <v>3975.3231023800004</v>
      </c>
      <c r="H20" s="29">
        <f>H9*J20</f>
        <v>1050.03261688</v>
      </c>
      <c r="J20" s="3">
        <v>2.5621000000000001E-2</v>
      </c>
      <c r="K20" s="32">
        <v>2.5621000000000001E-2</v>
      </c>
      <c r="L20" s="3">
        <v>0.42</v>
      </c>
    </row>
    <row r="21" spans="1:12" ht="13.5" customHeight="1" thickBot="1">
      <c r="A21" s="33"/>
      <c r="B21" s="34"/>
      <c r="C21" s="35"/>
      <c r="D21" s="36" t="s">
        <v>26</v>
      </c>
      <c r="E21" s="28">
        <v>9209.26</v>
      </c>
      <c r="F21" s="28">
        <v>46348.2</v>
      </c>
      <c r="G21" s="28">
        <v>44075.86</v>
      </c>
      <c r="H21" s="29">
        <v>11481.6</v>
      </c>
      <c r="K21" s="37"/>
    </row>
    <row r="22" spans="1:12" customFormat="1" ht="15.75" thickBot="1">
      <c r="A22" s="38"/>
      <c r="D22" s="116"/>
      <c r="E22" s="108"/>
      <c r="F22" s="108"/>
      <c r="G22" s="108"/>
      <c r="H22" s="108"/>
    </row>
    <row r="23" spans="1:12">
      <c r="A23" s="13" t="s">
        <v>10</v>
      </c>
      <c r="B23" s="14" t="s">
        <v>11</v>
      </c>
      <c r="C23" s="39">
        <v>2</v>
      </c>
      <c r="D23" s="40" t="s">
        <v>12</v>
      </c>
      <c r="E23" s="17">
        <v>54109.47</v>
      </c>
      <c r="F23" s="17">
        <v>214523.72</v>
      </c>
      <c r="G23" s="17">
        <v>209080.01</v>
      </c>
      <c r="H23" s="18">
        <v>59553.18</v>
      </c>
    </row>
    <row r="24" spans="1:12" ht="12.75" customHeight="1">
      <c r="A24" s="19"/>
      <c r="B24" s="20"/>
      <c r="C24" s="21"/>
      <c r="D24" s="41" t="s">
        <v>13</v>
      </c>
      <c r="E24" s="28">
        <v>1925</v>
      </c>
      <c r="F24" s="28">
        <v>11150</v>
      </c>
      <c r="G24" s="28">
        <v>9939.26</v>
      </c>
      <c r="H24" s="29">
        <v>3135.74</v>
      </c>
    </row>
    <row r="25" spans="1:12" ht="12.75" customHeight="1">
      <c r="A25" s="25"/>
      <c r="B25" s="26"/>
      <c r="C25" s="27"/>
      <c r="D25" s="41" t="s">
        <v>14</v>
      </c>
      <c r="E25" s="28">
        <v>41411.879999999997</v>
      </c>
      <c r="F25" s="28">
        <v>158425.92000000001</v>
      </c>
      <c r="G25" s="28">
        <v>154950.66</v>
      </c>
      <c r="H25" s="29">
        <v>44887.14</v>
      </c>
    </row>
    <row r="26" spans="1:12" ht="12.75" customHeight="1">
      <c r="A26" s="25"/>
      <c r="B26" s="26"/>
      <c r="C26" s="27"/>
      <c r="D26" s="30" t="s">
        <v>15</v>
      </c>
      <c r="E26" s="28"/>
      <c r="F26" s="28"/>
      <c r="G26" s="28"/>
      <c r="H26" s="29"/>
      <c r="I26" s="42"/>
    </row>
    <row r="27" spans="1:12" ht="12.75" customHeight="1">
      <c r="A27" s="25"/>
      <c r="B27" s="26"/>
      <c r="C27" s="27"/>
      <c r="D27" s="31" t="s">
        <v>27</v>
      </c>
      <c r="E27" s="28">
        <f>E25*J27</f>
        <v>7.5783740399999999</v>
      </c>
      <c r="F27" s="28">
        <f>F25*J27</f>
        <v>28.991943360000004</v>
      </c>
      <c r="G27" s="28">
        <f>G25*J27</f>
        <v>28.35597078</v>
      </c>
      <c r="H27" s="29">
        <f>H25*J27</f>
        <v>8.2143466200000006</v>
      </c>
      <c r="J27" s="3">
        <v>1.83E-4</v>
      </c>
    </row>
    <row r="28" spans="1:12" ht="12.75" customHeight="1">
      <c r="A28" s="25"/>
      <c r="B28" s="26"/>
      <c r="C28" s="27"/>
      <c r="D28" s="31" t="s">
        <v>17</v>
      </c>
      <c r="E28" s="28">
        <f>E25*J28</f>
        <v>5330.2473104399996</v>
      </c>
      <c r="F28" s="28">
        <f>F25*J28</f>
        <v>20391.475440959999</v>
      </c>
      <c r="G28" s="28">
        <f>G25*J28</f>
        <v>19944.16430058</v>
      </c>
      <c r="H28" s="29">
        <f>H25*J28</f>
        <v>5777.55845082</v>
      </c>
      <c r="J28" s="3">
        <v>0.12871299999999999</v>
      </c>
    </row>
    <row r="29" spans="1:12" ht="12.75" customHeight="1">
      <c r="A29" s="25"/>
      <c r="B29" s="26"/>
      <c r="C29" s="27"/>
      <c r="D29" s="31" t="s">
        <v>18</v>
      </c>
      <c r="E29" s="28">
        <f>E25*J29</f>
        <v>6568.0898155199993</v>
      </c>
      <c r="F29" s="28">
        <f>F25*J29</f>
        <v>25126.984615680001</v>
      </c>
      <c r="G29" s="28">
        <f>G25*J29</f>
        <v>24575.79447864</v>
      </c>
      <c r="H29" s="29">
        <f>H25*J29</f>
        <v>7119.2799525599994</v>
      </c>
      <c r="J29" s="3">
        <v>0.15860399999999999</v>
      </c>
    </row>
    <row r="30" spans="1:12" ht="12.75" customHeight="1">
      <c r="A30" s="25"/>
      <c r="B30" s="26"/>
      <c r="C30" s="27"/>
      <c r="D30" s="31" t="s">
        <v>19</v>
      </c>
      <c r="E30" s="28">
        <f>E25*J30</f>
        <v>3435.6123885599995</v>
      </c>
      <c r="F30" s="28">
        <f>F25*J30</f>
        <v>13143.331175040001</v>
      </c>
      <c r="G30" s="28">
        <f>G25*J30</f>
        <v>12855.016654919998</v>
      </c>
      <c r="H30" s="29">
        <f>H25*J30</f>
        <v>3723.9269086799995</v>
      </c>
      <c r="J30" s="3">
        <v>8.2961999999999994E-2</v>
      </c>
    </row>
    <row r="31" spans="1:12" ht="12.75" customHeight="1">
      <c r="A31" s="25"/>
      <c r="B31" s="26"/>
      <c r="C31" s="27"/>
      <c r="D31" s="31" t="s">
        <v>20</v>
      </c>
      <c r="E31" s="28">
        <f>E25*J31</f>
        <v>5911.2973987200003</v>
      </c>
      <c r="F31" s="28">
        <f>F25*J31</f>
        <v>22614.349524480003</v>
      </c>
      <c r="G31" s="28">
        <f>G25*J31</f>
        <v>22118.277011040002</v>
      </c>
      <c r="H31" s="29">
        <f>J31*H25</f>
        <v>6407.3699121600002</v>
      </c>
      <c r="J31" s="3">
        <v>0.14274400000000001</v>
      </c>
    </row>
    <row r="32" spans="1:12" ht="22.5">
      <c r="A32" s="25"/>
      <c r="B32" s="26"/>
      <c r="C32" s="27"/>
      <c r="D32" s="31" t="s">
        <v>21</v>
      </c>
      <c r="E32" s="28">
        <f>E25*J32</f>
        <v>4850.2836212399998</v>
      </c>
      <c r="F32" s="28">
        <f>F25*J32</f>
        <v>18555.319028160004</v>
      </c>
      <c r="G32" s="28">
        <f>G25*J32</f>
        <v>18148.28615118</v>
      </c>
      <c r="H32" s="29">
        <f>H25*J32</f>
        <v>5257.3164982200005</v>
      </c>
      <c r="J32" s="3">
        <v>0.117123</v>
      </c>
    </row>
    <row r="33" spans="1:10" ht="12.75" customHeight="1">
      <c r="A33" s="25"/>
      <c r="B33" s="26"/>
      <c r="C33" s="27"/>
      <c r="D33" s="31" t="s">
        <v>22</v>
      </c>
      <c r="E33" s="28">
        <f>E25*J33</f>
        <v>176.82872760000001</v>
      </c>
      <c r="F33" s="28">
        <f>F25*J33</f>
        <v>676.47867840000015</v>
      </c>
      <c r="G33" s="28">
        <f>G25*J33</f>
        <v>661.63931820000005</v>
      </c>
      <c r="H33" s="29">
        <f>H25*J33</f>
        <v>191.66808780000002</v>
      </c>
      <c r="J33" s="3">
        <v>4.2700000000000004E-3</v>
      </c>
    </row>
    <row r="34" spans="1:10" ht="12.75" customHeight="1">
      <c r="A34" s="25"/>
      <c r="B34" s="26"/>
      <c r="C34" s="27"/>
      <c r="D34" s="31" t="s">
        <v>23</v>
      </c>
      <c r="E34" s="28">
        <f>E25*J34</f>
        <v>6416.5223347199999</v>
      </c>
      <c r="F34" s="28">
        <f>F25*J34</f>
        <v>24547.145748480001</v>
      </c>
      <c r="G34" s="28">
        <f>G25*J34</f>
        <v>24008.675063040002</v>
      </c>
      <c r="H34" s="29">
        <f>H25*J34</f>
        <v>6954.99302016</v>
      </c>
      <c r="J34" s="3">
        <v>0.154944</v>
      </c>
    </row>
    <row r="35" spans="1:10" ht="22.5">
      <c r="A35" s="25"/>
      <c r="B35" s="26"/>
      <c r="C35" s="27"/>
      <c r="D35" s="31" t="s">
        <v>24</v>
      </c>
      <c r="E35" s="28">
        <f>E25*J35</f>
        <v>7654.3648397999996</v>
      </c>
      <c r="F35" s="28">
        <f>F25*J35</f>
        <v>29282.654923200003</v>
      </c>
      <c r="G35" s="28">
        <f>G25*J35</f>
        <v>28640.305241099999</v>
      </c>
      <c r="H35" s="29">
        <f>H25*J35</f>
        <v>8296.7145218999995</v>
      </c>
      <c r="J35" s="3">
        <v>0.184835</v>
      </c>
    </row>
    <row r="36" spans="1:10" ht="12.75" customHeight="1">
      <c r="A36" s="25"/>
      <c r="B36" s="26"/>
      <c r="C36" s="27"/>
      <c r="D36" s="31" t="s">
        <v>25</v>
      </c>
      <c r="E36" s="28">
        <f>E25*J36</f>
        <v>1061.01377748</v>
      </c>
      <c r="F36" s="28">
        <f>F25*J36</f>
        <v>4059.0304963200006</v>
      </c>
      <c r="G36" s="28">
        <f>G25*J36</f>
        <v>3969.9908598600005</v>
      </c>
      <c r="H36" s="29">
        <f>H25*J36</f>
        <v>1150.0534139400002</v>
      </c>
      <c r="J36" s="3">
        <v>2.5621000000000001E-2</v>
      </c>
    </row>
    <row r="37" spans="1:10" ht="13.5" customHeight="1" thickBot="1">
      <c r="A37" s="33"/>
      <c r="B37" s="34"/>
      <c r="C37" s="35"/>
      <c r="D37" s="43" t="s">
        <v>26</v>
      </c>
      <c r="E37" s="44">
        <v>10772.59</v>
      </c>
      <c r="F37" s="44">
        <v>44947.8</v>
      </c>
      <c r="G37" s="44">
        <v>44190.09</v>
      </c>
      <c r="H37" s="45">
        <v>11530.3</v>
      </c>
    </row>
    <row r="38" spans="1:10" customFormat="1" ht="15.75" thickBot="1">
      <c r="A38" s="38"/>
      <c r="D38" s="116"/>
      <c r="E38" s="108"/>
      <c r="F38" s="108"/>
      <c r="G38" s="108"/>
      <c r="H38" s="108"/>
    </row>
    <row r="39" spans="1:10">
      <c r="A39" s="13" t="s">
        <v>10</v>
      </c>
      <c r="B39" s="14" t="s">
        <v>11</v>
      </c>
      <c r="C39" s="39">
        <v>3</v>
      </c>
      <c r="D39" s="46" t="s">
        <v>12</v>
      </c>
      <c r="E39" s="17">
        <v>40531.129999999997</v>
      </c>
      <c r="F39" s="17">
        <v>207445.2</v>
      </c>
      <c r="G39" s="17">
        <f>214675.01-G41</f>
        <v>213231.26</v>
      </c>
      <c r="H39" s="18">
        <f>33301.32-H41</f>
        <v>34745.07</v>
      </c>
    </row>
    <row r="40" spans="1:10" ht="12.75" customHeight="1">
      <c r="A40" s="19"/>
      <c r="B40" s="20"/>
      <c r="C40" s="21"/>
      <c r="D40" s="47" t="s">
        <v>13</v>
      </c>
      <c r="E40" s="28">
        <v>1020.69</v>
      </c>
      <c r="F40" s="28">
        <v>11040</v>
      </c>
      <c r="G40" s="28">
        <v>10432.15</v>
      </c>
      <c r="H40" s="29">
        <v>1628.54</v>
      </c>
    </row>
    <row r="41" spans="1:10" ht="12.75" hidden="1" customHeight="1">
      <c r="A41" s="25"/>
      <c r="B41" s="26"/>
      <c r="C41" s="27"/>
      <c r="D41" s="47" t="s">
        <v>28</v>
      </c>
      <c r="E41" s="28"/>
      <c r="F41" s="28"/>
      <c r="G41" s="28">
        <v>1443.75</v>
      </c>
      <c r="H41" s="29">
        <v>-1443.75</v>
      </c>
    </row>
    <row r="42" spans="1:10" ht="12.75" customHeight="1">
      <c r="A42" s="25"/>
      <c r="B42" s="26"/>
      <c r="C42" s="27"/>
      <c r="D42" s="47" t="s">
        <v>14</v>
      </c>
      <c r="E42" s="28">
        <v>30473.69</v>
      </c>
      <c r="F42" s="28">
        <v>152997.72</v>
      </c>
      <c r="G42" s="28">
        <v>157565.75</v>
      </c>
      <c r="H42" s="29">
        <v>25905.66</v>
      </c>
    </row>
    <row r="43" spans="1:10" ht="12.75" customHeight="1">
      <c r="A43" s="25"/>
      <c r="B43" s="26"/>
      <c r="C43" s="27"/>
      <c r="D43" s="48" t="s">
        <v>15</v>
      </c>
      <c r="E43" s="28"/>
      <c r="F43" s="28"/>
      <c r="G43" s="28"/>
      <c r="H43" s="29"/>
    </row>
    <row r="44" spans="1:10" ht="12.75" customHeight="1">
      <c r="A44" s="25"/>
      <c r="B44" s="26"/>
      <c r="C44" s="27"/>
      <c r="D44" s="31" t="s">
        <v>27</v>
      </c>
      <c r="E44" s="28">
        <f>E42*J44</f>
        <v>5.5766852699999996</v>
      </c>
      <c r="F44" s="28">
        <f>F42*J44</f>
        <v>27.998582760000001</v>
      </c>
      <c r="G44" s="28">
        <f>G42*J44</f>
        <v>28.834532249999999</v>
      </c>
      <c r="H44" s="29">
        <f>H42*J44</f>
        <v>4.7407357799999996</v>
      </c>
      <c r="J44" s="3">
        <v>1.83E-4</v>
      </c>
    </row>
    <row r="45" spans="1:10" ht="12.75" customHeight="1">
      <c r="A45" s="25"/>
      <c r="B45" s="26"/>
      <c r="C45" s="27"/>
      <c r="D45" s="31" t="s">
        <v>17</v>
      </c>
      <c r="E45" s="28">
        <f>E42*J45</f>
        <v>3922.3600609699997</v>
      </c>
      <c r="F45" s="28">
        <f>F42*J45</f>
        <v>19692.795534360001</v>
      </c>
      <c r="G45" s="28">
        <f>G42*J45</f>
        <v>20280.760379749998</v>
      </c>
      <c r="H45" s="29">
        <f>H42*J45</f>
        <v>3334.3952155799998</v>
      </c>
      <c r="J45" s="3">
        <v>0.12871299999999999</v>
      </c>
    </row>
    <row r="46" spans="1:10" ht="12.75" customHeight="1">
      <c r="A46" s="25"/>
      <c r="B46" s="26"/>
      <c r="C46" s="27"/>
      <c r="D46" s="31" t="s">
        <v>18</v>
      </c>
      <c r="E46" s="28">
        <f>E42*J46</f>
        <v>4833.2491287599996</v>
      </c>
      <c r="F46" s="28">
        <f>F42*J46</f>
        <v>24266.050382879999</v>
      </c>
      <c r="G46" s="28">
        <f>G42*J46</f>
        <v>24990.558213</v>
      </c>
      <c r="H46" s="29">
        <f>H42*J46</f>
        <v>4108.7412986399995</v>
      </c>
      <c r="J46" s="3">
        <v>0.15860399999999999</v>
      </c>
    </row>
    <row r="47" spans="1:10" ht="12.75" customHeight="1">
      <c r="A47" s="25"/>
      <c r="B47" s="26"/>
      <c r="C47" s="27"/>
      <c r="D47" s="31" t="s">
        <v>19</v>
      </c>
      <c r="E47" s="28">
        <f>E42*J47</f>
        <v>2528.1582697799995</v>
      </c>
      <c r="F47" s="28">
        <f>F42*J47</f>
        <v>12692.996846639999</v>
      </c>
      <c r="G47" s="28">
        <f>G42*J47</f>
        <v>13071.969751499999</v>
      </c>
      <c r="H47" s="29">
        <f>H42*J47</f>
        <v>2149.1853649199998</v>
      </c>
      <c r="J47" s="3">
        <v>8.2961999999999994E-2</v>
      </c>
    </row>
    <row r="48" spans="1:10" ht="12.75" customHeight="1">
      <c r="A48" s="25"/>
      <c r="B48" s="26"/>
      <c r="C48" s="27"/>
      <c r="D48" s="31" t="s">
        <v>20</v>
      </c>
      <c r="E48" s="28">
        <f>E42*J48</f>
        <v>4349.9364053600002</v>
      </c>
      <c r="F48" s="28">
        <f>F42*J48</f>
        <v>21839.506543680003</v>
      </c>
      <c r="G48" s="28">
        <f>G42*J48</f>
        <v>22491.565418000002</v>
      </c>
      <c r="H48" s="29">
        <f>J48*H42</f>
        <v>3697.8775310400001</v>
      </c>
      <c r="J48" s="3">
        <v>0.14274400000000001</v>
      </c>
    </row>
    <row r="49" spans="1:10" ht="22.5">
      <c r="A49" s="25"/>
      <c r="B49" s="26"/>
      <c r="C49" s="27"/>
      <c r="D49" s="31" t="s">
        <v>21</v>
      </c>
      <c r="E49" s="28">
        <f>E42*J49</f>
        <v>3569.1699938699999</v>
      </c>
      <c r="F49" s="28">
        <f>F42*J49</f>
        <v>17919.551959560002</v>
      </c>
      <c r="G49" s="28">
        <f>G42*J49</f>
        <v>18454.57333725</v>
      </c>
      <c r="H49" s="29">
        <f>H42*J49</f>
        <v>3034.1486161800003</v>
      </c>
      <c r="J49" s="3">
        <v>0.117123</v>
      </c>
    </row>
    <row r="50" spans="1:10" ht="12.75" customHeight="1">
      <c r="A50" s="25"/>
      <c r="B50" s="26"/>
      <c r="C50" s="27"/>
      <c r="D50" s="31" t="s">
        <v>22</v>
      </c>
      <c r="E50" s="28">
        <f>E42*J50</f>
        <v>130.12265630000002</v>
      </c>
      <c r="F50" s="28">
        <f>F42*J50</f>
        <v>653.30026440000006</v>
      </c>
      <c r="G50" s="28">
        <f>G42*J50</f>
        <v>672.80575250000004</v>
      </c>
      <c r="H50" s="29">
        <f>H42*J50</f>
        <v>110.61716820000001</v>
      </c>
      <c r="J50" s="3">
        <v>4.2700000000000004E-3</v>
      </c>
    </row>
    <row r="51" spans="1:10" ht="12.75" customHeight="1">
      <c r="A51" s="25"/>
      <c r="B51" s="26"/>
      <c r="C51" s="27"/>
      <c r="D51" s="31" t="s">
        <v>23</v>
      </c>
      <c r="E51" s="28">
        <f>E42*J51</f>
        <v>4721.7154233599995</v>
      </c>
      <c r="F51" s="28">
        <f>F42*J51</f>
        <v>23706.07872768</v>
      </c>
      <c r="G51" s="28">
        <f>G42*J51</f>
        <v>24413.867568000001</v>
      </c>
      <c r="H51" s="29">
        <f>H42*J51</f>
        <v>4013.92658304</v>
      </c>
      <c r="J51" s="3">
        <v>0.154944</v>
      </c>
    </row>
    <row r="52" spans="1:10" ht="22.5">
      <c r="A52" s="25"/>
      <c r="B52" s="26"/>
      <c r="C52" s="27"/>
      <c r="D52" s="31" t="s">
        <v>24</v>
      </c>
      <c r="E52" s="28">
        <f>E42*J52</f>
        <v>5632.6044911499994</v>
      </c>
      <c r="F52" s="28">
        <f>F42*J52</f>
        <v>28279.333576199999</v>
      </c>
      <c r="G52" s="28">
        <f>G42*J52</f>
        <v>29123.66540125</v>
      </c>
      <c r="H52" s="29">
        <f>H42*J52</f>
        <v>4788.2726660999997</v>
      </c>
      <c r="J52" s="3">
        <v>0.184835</v>
      </c>
    </row>
    <row r="53" spans="1:10" ht="12.75" customHeight="1">
      <c r="A53" s="25"/>
      <c r="B53" s="26"/>
      <c r="C53" s="27"/>
      <c r="D53" s="31" t="s">
        <v>25</v>
      </c>
      <c r="E53" s="28">
        <f>E42*J53</f>
        <v>780.76641149</v>
      </c>
      <c r="F53" s="28">
        <f>F42*J53</f>
        <v>3919.9545841200002</v>
      </c>
      <c r="G53" s="28">
        <f>G42*J53</f>
        <v>4036.9920807500002</v>
      </c>
      <c r="H53" s="29">
        <f>H42*J53</f>
        <v>663.72891486000003</v>
      </c>
      <c r="J53" s="3">
        <v>2.5621000000000001E-2</v>
      </c>
    </row>
    <row r="54" spans="1:10" ht="12.75" customHeight="1">
      <c r="A54" s="25"/>
      <c r="B54" s="26"/>
      <c r="C54" s="27"/>
      <c r="D54" s="47" t="s">
        <v>26</v>
      </c>
      <c r="E54" s="28">
        <v>9099.9</v>
      </c>
      <c r="F54" s="28">
        <v>43407.48</v>
      </c>
      <c r="G54" s="28">
        <v>45233.36</v>
      </c>
      <c r="H54" s="29">
        <v>7274.02</v>
      </c>
    </row>
    <row r="55" spans="1:10" ht="13.5" customHeight="1" thickBot="1">
      <c r="A55" s="33"/>
      <c r="B55" s="34"/>
      <c r="C55" s="35"/>
      <c r="D55" s="49" t="s">
        <v>29</v>
      </c>
      <c r="E55" s="50">
        <v>-63.15</v>
      </c>
      <c r="F55" s="44"/>
      <c r="G55" s="44"/>
      <c r="H55" s="51">
        <v>-63.15</v>
      </c>
    </row>
    <row r="56" spans="1:10" customFormat="1" ht="15.75" thickBot="1">
      <c r="A56" s="38"/>
      <c r="D56" s="116"/>
      <c r="E56" s="108"/>
      <c r="F56" s="108"/>
      <c r="G56" s="108"/>
      <c r="H56" s="108"/>
    </row>
    <row r="57" spans="1:10">
      <c r="A57" s="13" t="s">
        <v>10</v>
      </c>
      <c r="B57" s="14" t="s">
        <v>11</v>
      </c>
      <c r="C57" s="39">
        <v>4</v>
      </c>
      <c r="D57" s="40" t="s">
        <v>12</v>
      </c>
      <c r="E57" s="17">
        <v>72753.23</v>
      </c>
      <c r="F57" s="17">
        <v>210151.72</v>
      </c>
      <c r="G57" s="17">
        <v>230078.42</v>
      </c>
      <c r="H57" s="18">
        <v>52826.53</v>
      </c>
    </row>
    <row r="58" spans="1:10" ht="12.75" customHeight="1">
      <c r="A58" s="19"/>
      <c r="B58" s="20"/>
      <c r="C58" s="21"/>
      <c r="D58" s="41" t="s">
        <v>13</v>
      </c>
      <c r="E58" s="28">
        <v>1775.14</v>
      </c>
      <c r="F58" s="28">
        <v>8950</v>
      </c>
      <c r="G58" s="28">
        <v>8919.74</v>
      </c>
      <c r="H58" s="29">
        <v>1805.4</v>
      </c>
      <c r="I58" s="42"/>
    </row>
    <row r="59" spans="1:10" ht="12.75" customHeight="1">
      <c r="A59" s="25"/>
      <c r="B59" s="26"/>
      <c r="C59" s="27"/>
      <c r="D59" s="41" t="s">
        <v>14</v>
      </c>
      <c r="E59" s="28">
        <v>54941.79</v>
      </c>
      <c r="F59" s="28">
        <v>156734.28</v>
      </c>
      <c r="G59" s="28">
        <v>171801.2</v>
      </c>
      <c r="H59" s="29">
        <v>39874.870000000003</v>
      </c>
    </row>
    <row r="60" spans="1:10" ht="12.75" customHeight="1">
      <c r="A60" s="25"/>
      <c r="B60" s="26"/>
      <c r="C60" s="27"/>
      <c r="D60" s="30" t="s">
        <v>15</v>
      </c>
      <c r="E60" s="28"/>
      <c r="F60" s="28"/>
      <c r="G60" s="28"/>
      <c r="H60" s="29"/>
    </row>
    <row r="61" spans="1:10" ht="12.75" customHeight="1">
      <c r="A61" s="25"/>
      <c r="B61" s="26"/>
      <c r="C61" s="27"/>
      <c r="D61" s="31" t="s">
        <v>27</v>
      </c>
      <c r="E61" s="28">
        <f>E59*J61</f>
        <v>10.054347570000001</v>
      </c>
      <c r="F61" s="28">
        <f>F59*J61</f>
        <v>28.68237324</v>
      </c>
      <c r="G61" s="28">
        <f>G59*J61</f>
        <v>31.439619600000004</v>
      </c>
      <c r="H61" s="29">
        <f>H59*J61</f>
        <v>7.297101210000001</v>
      </c>
      <c r="J61" s="3">
        <v>1.83E-4</v>
      </c>
    </row>
    <row r="62" spans="1:10" ht="12.75" customHeight="1">
      <c r="A62" s="25"/>
      <c r="B62" s="26"/>
      <c r="C62" s="27"/>
      <c r="D62" s="31" t="s">
        <v>17</v>
      </c>
      <c r="E62" s="28">
        <f>E59*J62</f>
        <v>7071.7226162699999</v>
      </c>
      <c r="F62" s="28">
        <f>F59*J62</f>
        <v>20173.73938164</v>
      </c>
      <c r="G62" s="28">
        <f>G59*J62</f>
        <v>22113.047855600002</v>
      </c>
      <c r="H62" s="29">
        <f>H59*J62</f>
        <v>5132.41414231</v>
      </c>
      <c r="J62" s="3">
        <v>0.12871299999999999</v>
      </c>
    </row>
    <row r="63" spans="1:10" ht="12.75" customHeight="1">
      <c r="A63" s="25"/>
      <c r="B63" s="26"/>
      <c r="C63" s="27"/>
      <c r="D63" s="31" t="s">
        <v>18</v>
      </c>
      <c r="E63" s="28">
        <f>E59*J63</f>
        <v>8713.9876611599993</v>
      </c>
      <c r="F63" s="28">
        <f>F59*J63</f>
        <v>24858.683745120001</v>
      </c>
      <c r="G63" s="28">
        <f>G59*J63</f>
        <v>27248.357524800002</v>
      </c>
      <c r="H63" s="29">
        <f>H59*J63</f>
        <v>6324.3138814800004</v>
      </c>
      <c r="J63" s="3">
        <v>0.15860399999999999</v>
      </c>
    </row>
    <row r="64" spans="1:10" ht="12.75" customHeight="1">
      <c r="A64" s="25"/>
      <c r="B64" s="26"/>
      <c r="C64" s="27"/>
      <c r="D64" s="31" t="s">
        <v>19</v>
      </c>
      <c r="E64" s="28">
        <f>E59*J64</f>
        <v>4558.0807819799993</v>
      </c>
      <c r="F64" s="28">
        <f>F59*J64</f>
        <v>13002.989337359999</v>
      </c>
      <c r="G64" s="28">
        <f>G59*J64</f>
        <v>14252.9711544</v>
      </c>
      <c r="H64" s="29">
        <f>H59*J64</f>
        <v>3308.0989649399999</v>
      </c>
      <c r="J64" s="3">
        <v>8.2961999999999994E-2</v>
      </c>
    </row>
    <row r="65" spans="1:10" ht="12.75" customHeight="1">
      <c r="A65" s="25"/>
      <c r="B65" s="26"/>
      <c r="C65" s="27"/>
      <c r="D65" s="31" t="s">
        <v>20</v>
      </c>
      <c r="E65" s="28">
        <f>E59*J65</f>
        <v>7842.6108717600009</v>
      </c>
      <c r="F65" s="28">
        <f>F59*J65</f>
        <v>22372.878064320001</v>
      </c>
      <c r="G65" s="28">
        <f>G59*J65</f>
        <v>24523.590492800002</v>
      </c>
      <c r="H65" s="29">
        <f>J65*H59</f>
        <v>5691.8984432800007</v>
      </c>
      <c r="J65" s="3">
        <v>0.14274400000000001</v>
      </c>
    </row>
    <row r="66" spans="1:10" ht="22.5">
      <c r="A66" s="25"/>
      <c r="B66" s="26"/>
      <c r="C66" s="27"/>
      <c r="D66" s="31" t="s">
        <v>21</v>
      </c>
      <c r="E66" s="28">
        <f>E59*J66</f>
        <v>6434.9472701700006</v>
      </c>
      <c r="F66" s="28">
        <f>F59*J66</f>
        <v>18357.189076440001</v>
      </c>
      <c r="G66" s="28">
        <f>G59*J66</f>
        <v>20121.871947600001</v>
      </c>
      <c r="H66" s="29">
        <f>H59*J66</f>
        <v>4670.2643990100005</v>
      </c>
      <c r="J66" s="3">
        <v>0.117123</v>
      </c>
    </row>
    <row r="67" spans="1:10" ht="12.75" customHeight="1">
      <c r="A67" s="25"/>
      <c r="B67" s="26"/>
      <c r="C67" s="27"/>
      <c r="D67" s="31" t="s">
        <v>22</v>
      </c>
      <c r="E67" s="28">
        <f>E59*J67</f>
        <v>234.60144330000003</v>
      </c>
      <c r="F67" s="28">
        <f>F59*J67</f>
        <v>669.25537560000009</v>
      </c>
      <c r="G67" s="28">
        <f>G59*J67</f>
        <v>733.59112400000015</v>
      </c>
      <c r="H67" s="29">
        <f>H59*J67</f>
        <v>170.26569490000003</v>
      </c>
      <c r="J67" s="3">
        <v>4.2700000000000004E-3</v>
      </c>
    </row>
    <row r="68" spans="1:10" ht="12.75" customHeight="1">
      <c r="A68" s="25"/>
      <c r="B68" s="26"/>
      <c r="C68" s="27"/>
      <c r="D68" s="31" t="s">
        <v>23</v>
      </c>
      <c r="E68" s="28">
        <f>E59*J68</f>
        <v>8512.9007097600006</v>
      </c>
      <c r="F68" s="28">
        <f>F59*J68</f>
        <v>24285.036280320001</v>
      </c>
      <c r="G68" s="28">
        <f>G59*J68</f>
        <v>26619.565132800002</v>
      </c>
      <c r="H68" s="29">
        <f>H59*J68</f>
        <v>6178.3718572800008</v>
      </c>
      <c r="J68" s="3">
        <v>0.154944</v>
      </c>
    </row>
    <row r="69" spans="1:10" ht="22.5">
      <c r="A69" s="25"/>
      <c r="B69" s="26"/>
      <c r="C69" s="27"/>
      <c r="D69" s="31" t="s">
        <v>24</v>
      </c>
      <c r="E69" s="28">
        <f>E59*J69</f>
        <v>10155.165754650001</v>
      </c>
      <c r="F69" s="28">
        <f>F59*J69</f>
        <v>28969.980643800001</v>
      </c>
      <c r="G69" s="28">
        <f>G59*J69</f>
        <v>31754.874802000002</v>
      </c>
      <c r="H69" s="29">
        <f>H59*J69</f>
        <v>7370.2715964500003</v>
      </c>
      <c r="J69" s="3">
        <v>0.184835</v>
      </c>
    </row>
    <row r="70" spans="1:10" ht="12.75" customHeight="1">
      <c r="A70" s="25"/>
      <c r="B70" s="26"/>
      <c r="C70" s="27"/>
      <c r="D70" s="31" t="s">
        <v>25</v>
      </c>
      <c r="E70" s="28">
        <f>E59*J70</f>
        <v>1407.6636015900001</v>
      </c>
      <c r="F70" s="28">
        <f>F59*J70</f>
        <v>4015.6889878800002</v>
      </c>
      <c r="G70" s="28">
        <f>G59*J70</f>
        <v>4401.7185452000003</v>
      </c>
      <c r="H70" s="29">
        <f>H59*J70</f>
        <v>1021.6340442700001</v>
      </c>
      <c r="J70" s="3">
        <v>2.5621000000000001E-2</v>
      </c>
    </row>
    <row r="71" spans="1:10" ht="12.75" customHeight="1">
      <c r="A71" s="25"/>
      <c r="B71" s="26"/>
      <c r="C71" s="27"/>
      <c r="D71" s="41" t="s">
        <v>26</v>
      </c>
      <c r="E71" s="28">
        <v>14568.42</v>
      </c>
      <c r="F71" s="28">
        <v>44467.44</v>
      </c>
      <c r="G71" s="28">
        <v>47889.599999999999</v>
      </c>
      <c r="H71" s="29">
        <v>11146.26</v>
      </c>
    </row>
    <row r="72" spans="1:10" ht="13.5" customHeight="1" thickBot="1">
      <c r="A72" s="33"/>
      <c r="B72" s="34"/>
      <c r="C72" s="35"/>
      <c r="D72" s="43" t="s">
        <v>29</v>
      </c>
      <c r="E72" s="28">
        <v>1467.88</v>
      </c>
      <c r="F72" s="28"/>
      <c r="G72" s="28">
        <v>1467.88</v>
      </c>
      <c r="H72" s="29"/>
    </row>
    <row r="73" spans="1:10" customFormat="1" ht="15.75" thickBot="1">
      <c r="A73" s="38"/>
      <c r="D73" s="116"/>
      <c r="E73" s="108"/>
      <c r="F73" s="108"/>
      <c r="G73" s="108"/>
      <c r="H73" s="108"/>
    </row>
    <row r="74" spans="1:10">
      <c r="A74" s="13" t="s">
        <v>10</v>
      </c>
      <c r="B74" s="14" t="s">
        <v>11</v>
      </c>
      <c r="C74" s="39">
        <v>7</v>
      </c>
      <c r="D74" s="40" t="s">
        <v>12</v>
      </c>
      <c r="E74" s="17">
        <v>45814.080000000002</v>
      </c>
      <c r="F74" s="17">
        <v>205065.57</v>
      </c>
      <c r="G74" s="17">
        <v>210344.28</v>
      </c>
      <c r="H74" s="18">
        <v>40535.370000000003</v>
      </c>
    </row>
    <row r="75" spans="1:10" ht="12.75" customHeight="1">
      <c r="A75" s="19"/>
      <c r="B75" s="20"/>
      <c r="C75" s="21"/>
      <c r="D75" s="41" t="s">
        <v>13</v>
      </c>
      <c r="E75" s="28">
        <v>990</v>
      </c>
      <c r="F75" s="28">
        <v>7590</v>
      </c>
      <c r="G75" s="28">
        <v>6853.86</v>
      </c>
      <c r="H75" s="29">
        <v>1726.14</v>
      </c>
    </row>
    <row r="76" spans="1:10" ht="12.75" customHeight="1">
      <c r="A76" s="25"/>
      <c r="B76" s="26"/>
      <c r="C76" s="27"/>
      <c r="D76" s="41" t="s">
        <v>14</v>
      </c>
      <c r="E76" s="28">
        <v>35055.519999999997</v>
      </c>
      <c r="F76" s="28">
        <v>153831.57</v>
      </c>
      <c r="G76" s="28">
        <v>15799.45</v>
      </c>
      <c r="H76" s="29">
        <v>31587.64</v>
      </c>
    </row>
    <row r="77" spans="1:10" ht="12.75" customHeight="1">
      <c r="A77" s="25"/>
      <c r="B77" s="26"/>
      <c r="C77" s="27"/>
      <c r="D77" s="30" t="s">
        <v>15</v>
      </c>
      <c r="E77" s="28"/>
      <c r="F77" s="28"/>
      <c r="G77" s="28"/>
      <c r="H77" s="29"/>
    </row>
    <row r="78" spans="1:10" ht="12.75" customHeight="1">
      <c r="A78" s="25"/>
      <c r="B78" s="26"/>
      <c r="C78" s="27"/>
      <c r="D78" s="31" t="s">
        <v>27</v>
      </c>
      <c r="E78" s="28">
        <f>E76*J78</f>
        <v>6.4151601599999992</v>
      </c>
      <c r="F78" s="28">
        <f>F76*J78</f>
        <v>28.151177310000001</v>
      </c>
      <c r="G78" s="28">
        <f>G76*J78</f>
        <v>2.8912993500000002</v>
      </c>
      <c r="H78" s="29">
        <f>H76*J78</f>
        <v>5.7805381200000001</v>
      </c>
      <c r="J78" s="3">
        <v>1.83E-4</v>
      </c>
    </row>
    <row r="79" spans="1:10" ht="12.75" customHeight="1">
      <c r="A79" s="25"/>
      <c r="B79" s="26"/>
      <c r="C79" s="27"/>
      <c r="D79" s="31" t="s">
        <v>17</v>
      </c>
      <c r="E79" s="28">
        <f>E76*J79</f>
        <v>4512.1011457599998</v>
      </c>
      <c r="F79" s="28">
        <f>F76*J79</f>
        <v>19800.122869409999</v>
      </c>
      <c r="G79" s="28">
        <f>G76*J79</f>
        <v>2033.5946078500001</v>
      </c>
      <c r="H79" s="29">
        <f>H76*J79</f>
        <v>4065.7399073199999</v>
      </c>
      <c r="J79" s="3">
        <v>0.12871299999999999</v>
      </c>
    </row>
    <row r="80" spans="1:10" ht="12.75" customHeight="1">
      <c r="A80" s="25"/>
      <c r="B80" s="26"/>
      <c r="C80" s="27"/>
      <c r="D80" s="31" t="s">
        <v>18</v>
      </c>
      <c r="E80" s="28">
        <f>E76*J80</f>
        <v>5559.9456940799992</v>
      </c>
      <c r="F80" s="28">
        <f>F76*J80</f>
        <v>24398.302328279999</v>
      </c>
      <c r="G80" s="28">
        <f>G76*J80</f>
        <v>2505.8559678000001</v>
      </c>
      <c r="H80" s="29">
        <f>H76*J80</f>
        <v>5009.92605456</v>
      </c>
      <c r="J80" s="3">
        <v>0.15860399999999999</v>
      </c>
    </row>
    <row r="81" spans="1:10" ht="12.75" customHeight="1">
      <c r="A81" s="25"/>
      <c r="B81" s="26"/>
      <c r="C81" s="27"/>
      <c r="D81" s="31" t="s">
        <v>19</v>
      </c>
      <c r="E81" s="28">
        <f>E76*J81</f>
        <v>2908.2760502399997</v>
      </c>
      <c r="F81" s="28">
        <f>F76*J81</f>
        <v>12762.174710339999</v>
      </c>
      <c r="G81" s="28">
        <f>G76*J81</f>
        <v>1310.7539709</v>
      </c>
      <c r="H81" s="29">
        <f>H76*J81</f>
        <v>2620.5737896799997</v>
      </c>
      <c r="J81" s="3">
        <v>8.2961999999999994E-2</v>
      </c>
    </row>
    <row r="82" spans="1:10" ht="12.75" customHeight="1">
      <c r="A82" s="25"/>
      <c r="B82" s="26"/>
      <c r="C82" s="27"/>
      <c r="D82" s="31" t="s">
        <v>20</v>
      </c>
      <c r="E82" s="28">
        <f>E76*J82</f>
        <v>5003.9651468800002</v>
      </c>
      <c r="F82" s="28">
        <f>F76*J82</f>
        <v>21958.533628080004</v>
      </c>
      <c r="G82" s="28">
        <f>G76*J82</f>
        <v>2255.2766908000003</v>
      </c>
      <c r="H82" s="29">
        <f>J82*H76</f>
        <v>4508.9460841600003</v>
      </c>
      <c r="J82" s="3">
        <v>0.14274400000000001</v>
      </c>
    </row>
    <row r="83" spans="1:10" ht="22.5">
      <c r="A83" s="25"/>
      <c r="B83" s="26"/>
      <c r="C83" s="27"/>
      <c r="D83" s="31" t="s">
        <v>21</v>
      </c>
      <c r="E83" s="28">
        <f>E76*J83</f>
        <v>4105.8076689600002</v>
      </c>
      <c r="F83" s="28">
        <f>F76*J83</f>
        <v>18017.21497311</v>
      </c>
      <c r="G83" s="28">
        <f>G76*J83</f>
        <v>1850.4789823500003</v>
      </c>
      <c r="H83" s="29">
        <f>H76*J83</f>
        <v>3699.63915972</v>
      </c>
      <c r="J83" s="3">
        <v>0.117123</v>
      </c>
    </row>
    <row r="84" spans="1:10" ht="12.75" customHeight="1">
      <c r="A84" s="25"/>
      <c r="B84" s="26"/>
      <c r="C84" s="27"/>
      <c r="D84" s="31" t="s">
        <v>22</v>
      </c>
      <c r="E84" s="28">
        <f>E76*J84</f>
        <v>149.68707040000001</v>
      </c>
      <c r="F84" s="28">
        <f>F76*J84</f>
        <v>656.86080390000006</v>
      </c>
      <c r="G84" s="28">
        <f>G76*J84</f>
        <v>67.463651500000012</v>
      </c>
      <c r="H84" s="29">
        <f>H76*J84</f>
        <v>134.87922280000001</v>
      </c>
      <c r="J84" s="3">
        <v>4.2700000000000004E-3</v>
      </c>
    </row>
    <row r="85" spans="1:10" ht="12.75" customHeight="1">
      <c r="A85" s="25"/>
      <c r="B85" s="26"/>
      <c r="C85" s="27"/>
      <c r="D85" s="31" t="s">
        <v>23</v>
      </c>
      <c r="E85" s="28">
        <f>E76*J85</f>
        <v>5431.6424908799991</v>
      </c>
      <c r="F85" s="28">
        <f>F76*J85</f>
        <v>23835.27878208</v>
      </c>
      <c r="G85" s="28">
        <f>G76*J85</f>
        <v>2448.0299808</v>
      </c>
      <c r="H85" s="29">
        <f>H76*J85</f>
        <v>4894.3152921599994</v>
      </c>
      <c r="J85" s="3">
        <v>0.154944</v>
      </c>
    </row>
    <row r="86" spans="1:10" ht="22.5">
      <c r="A86" s="25"/>
      <c r="B86" s="26"/>
      <c r="C86" s="27"/>
      <c r="D86" s="31" t="s">
        <v>24</v>
      </c>
      <c r="E86" s="28">
        <f>E76*J86</f>
        <v>6479.4870391999993</v>
      </c>
      <c r="F86" s="28">
        <f>F76*J86</f>
        <v>28433.45824095</v>
      </c>
      <c r="G86" s="28">
        <f>G76*J86</f>
        <v>2920.29134075</v>
      </c>
      <c r="H86" s="29">
        <f>H76*J86</f>
        <v>5838.5014394</v>
      </c>
      <c r="J86" s="3">
        <v>0.184835</v>
      </c>
    </row>
    <row r="87" spans="1:10" ht="12.75" customHeight="1">
      <c r="A87" s="25"/>
      <c r="B87" s="26"/>
      <c r="C87" s="27"/>
      <c r="D87" s="31" t="s">
        <v>25</v>
      </c>
      <c r="E87" s="28">
        <f>E76*J87</f>
        <v>898.15747792000002</v>
      </c>
      <c r="F87" s="28">
        <f>F76*J87</f>
        <v>3941.3186549700004</v>
      </c>
      <c r="G87" s="28">
        <f>G76*J87</f>
        <v>404.79770845000002</v>
      </c>
      <c r="H87" s="29">
        <f>H76*J87</f>
        <v>809.30692443999999</v>
      </c>
      <c r="J87" s="3">
        <v>2.5621000000000001E-2</v>
      </c>
    </row>
    <row r="88" spans="1:10" ht="13.5" customHeight="1" thickBot="1">
      <c r="A88" s="33"/>
      <c r="B88" s="34"/>
      <c r="C88" s="35"/>
      <c r="D88" s="43" t="s">
        <v>26</v>
      </c>
      <c r="E88" s="52">
        <v>9768.56</v>
      </c>
      <c r="F88" s="44">
        <v>43644</v>
      </c>
      <c r="G88" s="52">
        <v>46190.97</v>
      </c>
      <c r="H88" s="45">
        <v>7221.59</v>
      </c>
    </row>
    <row r="89" spans="1:10" customFormat="1" ht="15.75" thickBot="1">
      <c r="A89" s="38"/>
      <c r="D89" s="116"/>
      <c r="E89" s="108"/>
      <c r="F89" s="108"/>
      <c r="G89" s="108"/>
      <c r="H89" s="108"/>
    </row>
    <row r="90" spans="1:10">
      <c r="A90" s="13" t="s">
        <v>10</v>
      </c>
      <c r="B90" s="14" t="s">
        <v>11</v>
      </c>
      <c r="C90" s="39">
        <v>8</v>
      </c>
      <c r="D90" s="40" t="s">
        <v>12</v>
      </c>
      <c r="E90" s="17">
        <v>91711.74</v>
      </c>
      <c r="F90" s="17">
        <v>210542.52</v>
      </c>
      <c r="G90" s="53">
        <v>203560.46</v>
      </c>
      <c r="H90" s="18">
        <v>98693.8</v>
      </c>
    </row>
    <row r="91" spans="1:10" ht="12.75" customHeight="1">
      <c r="A91" s="19"/>
      <c r="B91" s="20"/>
      <c r="C91" s="21"/>
      <c r="D91" s="41" t="s">
        <v>13</v>
      </c>
      <c r="E91" s="28">
        <v>2685.77</v>
      </c>
      <c r="F91" s="28">
        <v>8280</v>
      </c>
      <c r="G91" s="28">
        <v>7512.1</v>
      </c>
      <c r="H91" s="29">
        <v>3453.67</v>
      </c>
    </row>
    <row r="92" spans="1:10" ht="12.75" customHeight="1">
      <c r="A92" s="25"/>
      <c r="B92" s="26"/>
      <c r="C92" s="27"/>
      <c r="D92" s="41" t="s">
        <v>14</v>
      </c>
      <c r="E92" s="28">
        <v>68875.289999999994</v>
      </c>
      <c r="F92" s="28">
        <v>157560.48000000001</v>
      </c>
      <c r="G92" s="28">
        <v>152169.48000000001</v>
      </c>
      <c r="H92" s="29">
        <v>74266.289999999994</v>
      </c>
    </row>
    <row r="93" spans="1:10" ht="12.75" customHeight="1">
      <c r="A93" s="25"/>
      <c r="B93" s="26"/>
      <c r="C93" s="27"/>
      <c r="D93" s="30" t="s">
        <v>15</v>
      </c>
      <c r="E93" s="28"/>
      <c r="F93" s="28"/>
      <c r="G93" s="28"/>
      <c r="H93" s="29"/>
    </row>
    <row r="94" spans="1:10" ht="12.75" customHeight="1">
      <c r="A94" s="25"/>
      <c r="B94" s="26"/>
      <c r="C94" s="27"/>
      <c r="D94" s="31" t="s">
        <v>27</v>
      </c>
      <c r="E94" s="28">
        <f>E92*J94</f>
        <v>12.60417807</v>
      </c>
      <c r="F94" s="28">
        <f>F92*J94</f>
        <v>28.833567840000001</v>
      </c>
      <c r="G94" s="28">
        <f>G92*J94</f>
        <v>27.847014840000003</v>
      </c>
      <c r="H94" s="29">
        <f>H92*J94</f>
        <v>13.590731069999999</v>
      </c>
      <c r="J94" s="3">
        <v>1.83E-4</v>
      </c>
    </row>
    <row r="95" spans="1:10" ht="12.75" customHeight="1">
      <c r="A95" s="25"/>
      <c r="B95" s="26"/>
      <c r="C95" s="27"/>
      <c r="D95" s="31" t="s">
        <v>17</v>
      </c>
      <c r="E95" s="28">
        <f>E92*J95</f>
        <v>8865.1452017699994</v>
      </c>
      <c r="F95" s="28">
        <f>F92*J95</f>
        <v>20280.082062239999</v>
      </c>
      <c r="G95" s="28">
        <f>G92*J95</f>
        <v>19586.19027924</v>
      </c>
      <c r="H95" s="29">
        <f>H92*J95</f>
        <v>9559.0369847699985</v>
      </c>
      <c r="J95" s="3">
        <v>0.12871299999999999</v>
      </c>
    </row>
    <row r="96" spans="1:10" ht="12.75" customHeight="1">
      <c r="A96" s="25"/>
      <c r="B96" s="26"/>
      <c r="C96" s="27"/>
      <c r="D96" s="31" t="s">
        <v>18</v>
      </c>
      <c r="E96" s="28">
        <f>E92*J96</f>
        <v>10923.896495159999</v>
      </c>
      <c r="F96" s="28">
        <f>F92*J96</f>
        <v>24989.72236992</v>
      </c>
      <c r="G96" s="28">
        <f>G92*J96</f>
        <v>24134.68820592</v>
      </c>
      <c r="H96" s="29">
        <f>H92*J96</f>
        <v>11778.930659159998</v>
      </c>
      <c r="J96" s="3">
        <v>0.15860399999999999</v>
      </c>
    </row>
    <row r="97" spans="1:10" ht="12.75" customHeight="1">
      <c r="A97" s="25"/>
      <c r="B97" s="26"/>
      <c r="C97" s="27"/>
      <c r="D97" s="31" t="s">
        <v>19</v>
      </c>
      <c r="E97" s="28">
        <f>E92*J97</f>
        <v>5714.0318089799994</v>
      </c>
      <c r="F97" s="28">
        <f>F92*J97</f>
        <v>13071.53254176</v>
      </c>
      <c r="G97" s="28">
        <f>G92*J97</f>
        <v>12624.284399759999</v>
      </c>
      <c r="H97" s="29">
        <f>H92*J97</f>
        <v>6161.2799509799988</v>
      </c>
      <c r="J97" s="3">
        <v>8.2961999999999994E-2</v>
      </c>
    </row>
    <row r="98" spans="1:10" ht="12.75" customHeight="1">
      <c r="A98" s="25"/>
      <c r="B98" s="26"/>
      <c r="C98" s="27"/>
      <c r="D98" s="31" t="s">
        <v>20</v>
      </c>
      <c r="E98" s="28">
        <f>E92*J98</f>
        <v>9831.5343957599998</v>
      </c>
      <c r="F98" s="28">
        <f>F92*J98</f>
        <v>22490.813157120003</v>
      </c>
      <c r="G98" s="28">
        <f>G92*J98</f>
        <v>21721.280253120003</v>
      </c>
      <c r="H98" s="29">
        <f>J98*H92</f>
        <v>10601.06729976</v>
      </c>
      <c r="J98" s="3">
        <v>0.14274400000000001</v>
      </c>
    </row>
    <row r="99" spans="1:10" ht="22.5">
      <c r="A99" s="25"/>
      <c r="B99" s="26"/>
      <c r="C99" s="27"/>
      <c r="D99" s="31" t="s">
        <v>21</v>
      </c>
      <c r="E99" s="28">
        <f>E92*J99</f>
        <v>8066.8805906699999</v>
      </c>
      <c r="F99" s="28">
        <f>F92*J99</f>
        <v>18453.956099040002</v>
      </c>
      <c r="G99" s="28">
        <f>G92*J99</f>
        <v>17822.546006040004</v>
      </c>
      <c r="H99" s="29">
        <f>H92*J99</f>
        <v>8698.2906836700004</v>
      </c>
      <c r="J99" s="3">
        <v>0.117123</v>
      </c>
    </row>
    <row r="100" spans="1:10" ht="12.75" customHeight="1">
      <c r="A100" s="25"/>
      <c r="B100" s="26"/>
      <c r="C100" s="27"/>
      <c r="D100" s="31" t="s">
        <v>22</v>
      </c>
      <c r="E100" s="28">
        <f>E92*J100</f>
        <v>294.09748830000001</v>
      </c>
      <c r="F100" s="28">
        <f>F92*J100</f>
        <v>672.78324960000009</v>
      </c>
      <c r="G100" s="28">
        <f>G92*J100</f>
        <v>649.76367960000005</v>
      </c>
      <c r="H100" s="29">
        <f>H92*J100</f>
        <v>317.1170583</v>
      </c>
      <c r="J100" s="3">
        <v>4.2700000000000004E-3</v>
      </c>
    </row>
    <row r="101" spans="1:10" ht="12.75" customHeight="1">
      <c r="A101" s="25"/>
      <c r="B101" s="26"/>
      <c r="C101" s="27"/>
      <c r="D101" s="31" t="s">
        <v>23</v>
      </c>
      <c r="E101" s="28">
        <f>E92*J101</f>
        <v>10671.812933759998</v>
      </c>
      <c r="F101" s="28">
        <f>F92*J101</f>
        <v>24413.051013120003</v>
      </c>
      <c r="G101" s="28">
        <f>G92*J101</f>
        <v>23577.74790912</v>
      </c>
      <c r="H101" s="29">
        <f>H92*J101</f>
        <v>11507.116037759999</v>
      </c>
      <c r="J101" s="3">
        <v>0.154944</v>
      </c>
    </row>
    <row r="102" spans="1:10" ht="22.5">
      <c r="A102" s="25"/>
      <c r="B102" s="26"/>
      <c r="C102" s="27"/>
      <c r="D102" s="31" t="s">
        <v>24</v>
      </c>
      <c r="E102" s="28">
        <f>E92*J102</f>
        <v>12730.564227149998</v>
      </c>
      <c r="F102" s="28">
        <f>F92*J102</f>
        <v>29122.691320800001</v>
      </c>
      <c r="G102" s="28">
        <f>G92*J102</f>
        <v>28126.2458358</v>
      </c>
      <c r="H102" s="29">
        <f>H92*J102</f>
        <v>13727.009712149998</v>
      </c>
      <c r="J102" s="3">
        <v>0.184835</v>
      </c>
    </row>
    <row r="103" spans="1:10" ht="12.75" customHeight="1">
      <c r="A103" s="25"/>
      <c r="B103" s="26"/>
      <c r="C103" s="27"/>
      <c r="D103" s="31" t="s">
        <v>25</v>
      </c>
      <c r="E103" s="28">
        <f>E92*J103</f>
        <v>1764.6538050899999</v>
      </c>
      <c r="F103" s="28">
        <f>F92*J103</f>
        <v>4036.8570580800006</v>
      </c>
      <c r="G103" s="28">
        <f>G92*J103</f>
        <v>3898.7342470800004</v>
      </c>
      <c r="H103" s="29">
        <f>H92*J103</f>
        <v>1902.7766160899998</v>
      </c>
      <c r="J103" s="3">
        <v>2.5621000000000001E-2</v>
      </c>
    </row>
    <row r="104" spans="1:10" ht="12.75" customHeight="1">
      <c r="A104" s="25"/>
      <c r="B104" s="26"/>
      <c r="C104" s="27"/>
      <c r="D104" s="41" t="s">
        <v>26</v>
      </c>
      <c r="E104" s="28" t="s">
        <v>30</v>
      </c>
      <c r="F104" s="28" t="s">
        <v>31</v>
      </c>
      <c r="G104" s="28" t="s">
        <v>32</v>
      </c>
      <c r="H104" s="29" t="s">
        <v>33</v>
      </c>
    </row>
    <row r="105" spans="1:10" ht="13.5" customHeight="1" thickBot="1">
      <c r="A105" s="33"/>
      <c r="B105" s="34"/>
      <c r="C105" s="35"/>
      <c r="D105" s="43" t="s">
        <v>29</v>
      </c>
      <c r="E105" s="44" t="s">
        <v>34</v>
      </c>
      <c r="F105" s="44"/>
      <c r="G105" s="44"/>
      <c r="H105" s="45" t="s">
        <v>34</v>
      </c>
    </row>
    <row r="106" spans="1:10" customFormat="1" ht="15.75" thickBot="1">
      <c r="A106" s="38"/>
      <c r="D106" s="116"/>
      <c r="E106" s="108"/>
      <c r="F106" s="108"/>
      <c r="G106" s="108"/>
      <c r="H106" s="108"/>
    </row>
    <row r="107" spans="1:10">
      <c r="A107" s="13" t="s">
        <v>10</v>
      </c>
      <c r="B107" s="14" t="s">
        <v>11</v>
      </c>
      <c r="C107" s="39">
        <v>9</v>
      </c>
      <c r="D107" s="40" t="s">
        <v>12</v>
      </c>
      <c r="E107" s="17">
        <v>84416.82</v>
      </c>
      <c r="F107" s="17">
        <v>203902.16</v>
      </c>
      <c r="G107" s="17">
        <v>237457.17</v>
      </c>
      <c r="H107" s="18">
        <v>50861.81</v>
      </c>
    </row>
    <row r="108" spans="1:10" ht="12.75" customHeight="1">
      <c r="A108" s="19"/>
      <c r="B108" s="20"/>
      <c r="C108" s="21"/>
      <c r="D108" s="41" t="s">
        <v>13</v>
      </c>
      <c r="E108" s="28">
        <v>296.77</v>
      </c>
      <c r="F108" s="28" t="s">
        <v>35</v>
      </c>
      <c r="G108" s="28" t="s">
        <v>36</v>
      </c>
      <c r="H108" s="29" t="s">
        <v>37</v>
      </c>
    </row>
    <row r="109" spans="1:10" ht="12.75" customHeight="1">
      <c r="A109" s="25"/>
      <c r="B109" s="26"/>
      <c r="C109" s="27"/>
      <c r="D109" s="41" t="s">
        <v>14</v>
      </c>
      <c r="E109" s="28">
        <v>66262.63</v>
      </c>
      <c r="F109" s="28">
        <v>155398.79999999999</v>
      </c>
      <c r="G109" s="28">
        <v>182831.07</v>
      </c>
      <c r="H109" s="29">
        <v>38830.36</v>
      </c>
    </row>
    <row r="110" spans="1:10" ht="12.75" customHeight="1">
      <c r="A110" s="25"/>
      <c r="B110" s="26"/>
      <c r="C110" s="27"/>
      <c r="D110" s="30" t="s">
        <v>15</v>
      </c>
      <c r="E110" s="28"/>
      <c r="F110" s="28"/>
      <c r="G110" s="28"/>
      <c r="H110" s="29"/>
    </row>
    <row r="111" spans="1:10" ht="12.75" customHeight="1">
      <c r="A111" s="25"/>
      <c r="B111" s="26"/>
      <c r="C111" s="27"/>
      <c r="D111" s="31" t="s">
        <v>27</v>
      </c>
      <c r="E111" s="28">
        <f>E109*J111</f>
        <v>12.126061290000001</v>
      </c>
      <c r="F111" s="28">
        <f>F109*J111</f>
        <v>28.437980399999997</v>
      </c>
      <c r="G111" s="28">
        <f>G109*J111</f>
        <v>33.45808581</v>
      </c>
      <c r="H111" s="29">
        <f>H109*J111</f>
        <v>7.1059558799999998</v>
      </c>
      <c r="J111" s="3">
        <v>1.83E-4</v>
      </c>
    </row>
    <row r="112" spans="1:10" ht="12.75" customHeight="1">
      <c r="A112" s="25"/>
      <c r="B112" s="26"/>
      <c r="C112" s="27"/>
      <c r="D112" s="31" t="s">
        <v>17</v>
      </c>
      <c r="E112" s="28">
        <f>E109*J112</f>
        <v>8528.8618951900007</v>
      </c>
      <c r="F112" s="28">
        <f>F109*J112</f>
        <v>20001.845744399998</v>
      </c>
      <c r="G112" s="28">
        <f>G109*J112</f>
        <v>23532.73551291</v>
      </c>
      <c r="H112" s="29">
        <f>H109*J112</f>
        <v>4997.9721266799997</v>
      </c>
      <c r="J112" s="3">
        <v>0.12871299999999999</v>
      </c>
    </row>
    <row r="113" spans="1:10" ht="12.75" customHeight="1">
      <c r="A113" s="25"/>
      <c r="B113" s="26"/>
      <c r="C113" s="27"/>
      <c r="D113" s="31" t="s">
        <v>18</v>
      </c>
      <c r="E113" s="28">
        <f>E109*J113</f>
        <v>10509.51816852</v>
      </c>
      <c r="F113" s="28">
        <f>F109*J113</f>
        <v>24646.871275199996</v>
      </c>
      <c r="G113" s="28">
        <f>G109*J113</f>
        <v>28997.73902628</v>
      </c>
      <c r="H113" s="29">
        <f>H109*J113</f>
        <v>6158.6504174399997</v>
      </c>
      <c r="J113" s="3">
        <v>0.15860399999999999</v>
      </c>
    </row>
    <row r="114" spans="1:10" ht="12.75" customHeight="1">
      <c r="A114" s="25"/>
      <c r="B114" s="26"/>
      <c r="C114" s="27"/>
      <c r="D114" s="31" t="s">
        <v>19</v>
      </c>
      <c r="E114" s="28">
        <f>E109*J114</f>
        <v>5497.2803100600004</v>
      </c>
      <c r="F114" s="28">
        <f>F109*J114</f>
        <v>12892.195245599998</v>
      </c>
      <c r="G114" s="28">
        <f>G109*J114</f>
        <v>15168.03122934</v>
      </c>
      <c r="H114" s="29">
        <f>H109*J114</f>
        <v>3221.4443263199996</v>
      </c>
      <c r="J114" s="3">
        <v>8.2961999999999994E-2</v>
      </c>
    </row>
    <row r="115" spans="1:10" ht="12.75" customHeight="1">
      <c r="A115" s="25"/>
      <c r="B115" s="26"/>
      <c r="C115" s="27"/>
      <c r="D115" s="31" t="s">
        <v>20</v>
      </c>
      <c r="E115" s="28">
        <f>E109*J115</f>
        <v>9458.5928567200008</v>
      </c>
      <c r="F115" s="28">
        <f>F109*J115</f>
        <v>22182.246307199999</v>
      </c>
      <c r="G115" s="28">
        <f>G109*J115</f>
        <v>26098.038256080003</v>
      </c>
      <c r="H115" s="29">
        <f>J115*H109</f>
        <v>5542.80090784</v>
      </c>
      <c r="J115" s="3">
        <v>0.14274400000000001</v>
      </c>
    </row>
    <row r="116" spans="1:10" ht="22.5">
      <c r="A116" s="25"/>
      <c r="B116" s="26"/>
      <c r="C116" s="27"/>
      <c r="D116" s="31" t="s">
        <v>21</v>
      </c>
      <c r="E116" s="28">
        <f>E109*J116</f>
        <v>7760.8780134900007</v>
      </c>
      <c r="F116" s="28">
        <f>F109*J116</f>
        <v>18200.773652399999</v>
      </c>
      <c r="G116" s="28">
        <f>G109*J116</f>
        <v>21413.723411610001</v>
      </c>
      <c r="H116" s="29">
        <f>H109*J116</f>
        <v>4547.9282542800001</v>
      </c>
      <c r="J116" s="3">
        <v>0.117123</v>
      </c>
    </row>
    <row r="117" spans="1:10" ht="12.75" customHeight="1">
      <c r="A117" s="25"/>
      <c r="B117" s="26"/>
      <c r="C117" s="27"/>
      <c r="D117" s="31" t="s">
        <v>22</v>
      </c>
      <c r="E117" s="28">
        <f>E109*J117</f>
        <v>282.94143010000005</v>
      </c>
      <c r="F117" s="28">
        <f>F109*J117</f>
        <v>663.55287599999997</v>
      </c>
      <c r="G117" s="28">
        <f>G109*J117</f>
        <v>780.68866890000004</v>
      </c>
      <c r="H117" s="29">
        <f>H109*J117</f>
        <v>165.80563720000001</v>
      </c>
      <c r="J117" s="3">
        <v>4.2700000000000004E-3</v>
      </c>
    </row>
    <row r="118" spans="1:10" ht="12.75" customHeight="1">
      <c r="A118" s="25"/>
      <c r="B118" s="26"/>
      <c r="C118" s="27"/>
      <c r="D118" s="31" t="s">
        <v>23</v>
      </c>
      <c r="E118" s="28">
        <f>E109*J118</f>
        <v>10266.996942720001</v>
      </c>
      <c r="F118" s="28">
        <f>F109*J118</f>
        <v>24078.111667199999</v>
      </c>
      <c r="G118" s="28">
        <f>G109*J118</f>
        <v>28328.57731008</v>
      </c>
      <c r="H118" s="29">
        <f>H109*J118</f>
        <v>6016.5312998400004</v>
      </c>
      <c r="J118" s="3">
        <v>0.154944</v>
      </c>
    </row>
    <row r="119" spans="1:10" ht="22.5">
      <c r="A119" s="25"/>
      <c r="B119" s="26"/>
      <c r="C119" s="27"/>
      <c r="D119" s="31" t="s">
        <v>24</v>
      </c>
      <c r="E119" s="28">
        <f>E109*J119</f>
        <v>12247.653216050001</v>
      </c>
      <c r="F119" s="28">
        <f>F109*J119</f>
        <v>28723.137197999997</v>
      </c>
      <c r="G119" s="28">
        <f>G109*J119</f>
        <v>33793.58082345</v>
      </c>
      <c r="H119" s="29">
        <f>H109*J119</f>
        <v>7177.2095906000004</v>
      </c>
      <c r="J119" s="3">
        <v>0.184835</v>
      </c>
    </row>
    <row r="120" spans="1:10" ht="12.75" customHeight="1">
      <c r="A120" s="25"/>
      <c r="B120" s="26"/>
      <c r="C120" s="27"/>
      <c r="D120" s="31" t="s">
        <v>25</v>
      </c>
      <c r="E120" s="28">
        <f>E109*J120</f>
        <v>1697.7148432300003</v>
      </c>
      <c r="F120" s="28">
        <f>F109*J120</f>
        <v>3981.4726547999999</v>
      </c>
      <c r="G120" s="28">
        <f>G109*J120</f>
        <v>4684.31484447</v>
      </c>
      <c r="H120" s="29">
        <f>H109*J120</f>
        <v>994.87265356000012</v>
      </c>
      <c r="J120" s="3">
        <v>2.5621000000000001E-2</v>
      </c>
    </row>
    <row r="121" spans="1:10" ht="13.5" customHeight="1" thickBot="1">
      <c r="A121" s="33"/>
      <c r="B121" s="34"/>
      <c r="C121" s="35"/>
      <c r="D121" s="43" t="s">
        <v>26</v>
      </c>
      <c r="E121" s="44" t="s">
        <v>38</v>
      </c>
      <c r="F121" s="44" t="s">
        <v>39</v>
      </c>
      <c r="G121" s="44" t="s">
        <v>40</v>
      </c>
      <c r="H121" s="45" t="s">
        <v>41</v>
      </c>
    </row>
    <row r="122" spans="1:10" customFormat="1" ht="15.75" thickBot="1">
      <c r="A122" s="38"/>
      <c r="D122" s="116"/>
      <c r="E122" s="108"/>
      <c r="F122" s="108"/>
      <c r="G122" s="108"/>
      <c r="H122" s="108"/>
    </row>
    <row r="123" spans="1:10">
      <c r="A123" s="13" t="s">
        <v>10</v>
      </c>
      <c r="B123" s="14" t="s">
        <v>11</v>
      </c>
      <c r="C123" s="39">
        <v>10</v>
      </c>
      <c r="D123" s="40" t="s">
        <v>12</v>
      </c>
      <c r="E123" s="17">
        <f>109015.23-E125</f>
        <v>104065.23</v>
      </c>
      <c r="F123" s="17">
        <f>286025.11-F125</f>
        <v>246725.11</v>
      </c>
      <c r="G123" s="17">
        <f>234803.55-G125</f>
        <v>223303.55</v>
      </c>
      <c r="H123" s="54">
        <f>160236.79-H125</f>
        <v>127486.79000000001</v>
      </c>
    </row>
    <row r="124" spans="1:10" ht="12.75" customHeight="1">
      <c r="A124" s="25"/>
      <c r="B124" s="26"/>
      <c r="C124" s="27"/>
      <c r="D124" s="41" t="s">
        <v>13</v>
      </c>
      <c r="E124" s="28">
        <v>1485</v>
      </c>
      <c r="F124" s="28">
        <v>7590</v>
      </c>
      <c r="G124" s="28">
        <v>7960.7</v>
      </c>
      <c r="H124" s="29">
        <v>1114.3</v>
      </c>
    </row>
    <row r="125" spans="1:10" ht="12.75" hidden="1" customHeight="1">
      <c r="A125" s="25"/>
      <c r="B125" s="26"/>
      <c r="C125" s="27"/>
      <c r="D125" s="41" t="s">
        <v>28</v>
      </c>
      <c r="E125" s="28">
        <v>4950</v>
      </c>
      <c r="F125" s="28">
        <v>39300</v>
      </c>
      <c r="G125" s="28">
        <v>11500</v>
      </c>
      <c r="H125" s="29">
        <v>32750</v>
      </c>
    </row>
    <row r="126" spans="1:10" ht="12.75" hidden="1" customHeight="1">
      <c r="A126" s="25"/>
      <c r="B126" s="26"/>
      <c r="C126" s="27"/>
      <c r="D126" s="41" t="s">
        <v>42</v>
      </c>
      <c r="E126" s="28">
        <v>1593.6</v>
      </c>
      <c r="F126" s="28">
        <v>796.8</v>
      </c>
      <c r="G126" s="28">
        <v>199.2</v>
      </c>
      <c r="H126" s="29">
        <v>2191.1999999999998</v>
      </c>
    </row>
    <row r="127" spans="1:10">
      <c r="A127" s="25"/>
      <c r="B127" s="26"/>
      <c r="C127" s="27"/>
      <c r="D127" s="41" t="s">
        <v>14</v>
      </c>
      <c r="E127" s="28">
        <v>75518.570000000007</v>
      </c>
      <c r="F127" s="28">
        <v>184314.26</v>
      </c>
      <c r="G127" s="28">
        <v>166519.16</v>
      </c>
      <c r="H127" s="29">
        <v>93313.67</v>
      </c>
    </row>
    <row r="128" spans="1:10" ht="12.75" customHeight="1">
      <c r="A128" s="25"/>
      <c r="B128" s="26"/>
      <c r="C128" s="27"/>
      <c r="D128" s="30" t="s">
        <v>15</v>
      </c>
      <c r="E128" s="28"/>
      <c r="F128" s="28"/>
      <c r="G128" s="28"/>
      <c r="H128" s="29"/>
    </row>
    <row r="129" spans="1:10" ht="12.75" customHeight="1">
      <c r="A129" s="25"/>
      <c r="B129" s="26"/>
      <c r="C129" s="27"/>
      <c r="D129" s="31" t="s">
        <v>16</v>
      </c>
      <c r="E129" s="28">
        <f>E127*J129</f>
        <v>13.819898310000001</v>
      </c>
      <c r="F129" s="28">
        <f>F127*J129</f>
        <v>33.729509580000006</v>
      </c>
      <c r="G129" s="28">
        <f>G127*J129</f>
        <v>30.47300628</v>
      </c>
      <c r="H129" s="29">
        <f>H127*J129</f>
        <v>17.076401610000001</v>
      </c>
      <c r="J129" s="3">
        <v>1.83E-4</v>
      </c>
    </row>
    <row r="130" spans="1:10" ht="12.75" customHeight="1">
      <c r="A130" s="25"/>
      <c r="B130" s="26"/>
      <c r="C130" s="27"/>
      <c r="D130" s="31" t="s">
        <v>17</v>
      </c>
      <c r="E130" s="28">
        <f>E127*J130</f>
        <v>9720.2217004100003</v>
      </c>
      <c r="F130" s="28">
        <f>F127*J130</f>
        <v>23723.641347379998</v>
      </c>
      <c r="G130" s="28">
        <f>G127*J130</f>
        <v>21433.180641079998</v>
      </c>
      <c r="H130" s="29">
        <f>H127*J130</f>
        <v>12010.682406709999</v>
      </c>
      <c r="J130" s="3">
        <v>0.12871299999999999</v>
      </c>
    </row>
    <row r="131" spans="1:10" ht="12.75" customHeight="1">
      <c r="A131" s="25"/>
      <c r="B131" s="26"/>
      <c r="C131" s="27"/>
      <c r="D131" s="31" t="s">
        <v>18</v>
      </c>
      <c r="E131" s="28">
        <f>(E127*J131)+E126</f>
        <v>13571.14727628</v>
      </c>
      <c r="F131" s="28">
        <f>(F127*J131)+F126</f>
        <v>30029.778893039998</v>
      </c>
      <c r="G131" s="28">
        <f>(G127*J131)+G126</f>
        <v>26609.804852640002</v>
      </c>
      <c r="H131" s="29">
        <f>(H127*J131)+H126</f>
        <v>16991.121316680001</v>
      </c>
      <c r="J131" s="3">
        <v>0.15860399999999999</v>
      </c>
    </row>
    <row r="132" spans="1:10" ht="12.75" customHeight="1">
      <c r="A132" s="25"/>
      <c r="B132" s="26"/>
      <c r="C132" s="27"/>
      <c r="D132" s="31" t="s">
        <v>19</v>
      </c>
      <c r="E132" s="28">
        <f>E127*J132</f>
        <v>6265.1716043400002</v>
      </c>
      <c r="F132" s="28">
        <f>F127*J132</f>
        <v>15291.07963812</v>
      </c>
      <c r="G132" s="28">
        <f>G127*J132</f>
        <v>13814.762551919999</v>
      </c>
      <c r="H132" s="29">
        <f>H127*J132</f>
        <v>7741.488690539999</v>
      </c>
      <c r="J132" s="3">
        <v>8.2961999999999994E-2</v>
      </c>
    </row>
    <row r="133" spans="1:10" ht="12.75" customHeight="1">
      <c r="A133" s="25"/>
      <c r="B133" s="26"/>
      <c r="C133" s="27"/>
      <c r="D133" s="31" t="s">
        <v>20</v>
      </c>
      <c r="E133" s="28">
        <f>E127*J133</f>
        <v>10779.822756080002</v>
      </c>
      <c r="F133" s="28">
        <f>F127*J133</f>
        <v>26309.754729440003</v>
      </c>
      <c r="G133" s="28">
        <f>G127*J133</f>
        <v>23769.610975040003</v>
      </c>
      <c r="H133" s="29">
        <f>J133*H127</f>
        <v>13319.966510480001</v>
      </c>
      <c r="J133" s="3">
        <v>0.14274400000000001</v>
      </c>
    </row>
    <row r="134" spans="1:10" ht="22.5">
      <c r="A134" s="25"/>
      <c r="B134" s="26"/>
      <c r="C134" s="27"/>
      <c r="D134" s="31" t="s">
        <v>21</v>
      </c>
      <c r="E134" s="28">
        <f>E127*J134</f>
        <v>8844.9614741100013</v>
      </c>
      <c r="F134" s="28">
        <f>F127*J134</f>
        <v>21587.439073980004</v>
      </c>
      <c r="G134" s="28">
        <f>G127*J134</f>
        <v>19503.22357668</v>
      </c>
      <c r="H134" s="29">
        <f>H127*J134</f>
        <v>10929.176971410001</v>
      </c>
      <c r="J134" s="3">
        <v>0.117123</v>
      </c>
    </row>
    <row r="135" spans="1:10" ht="12.75" customHeight="1">
      <c r="A135" s="25"/>
      <c r="B135" s="26"/>
      <c r="C135" s="27"/>
      <c r="D135" s="31" t="s">
        <v>22</v>
      </c>
      <c r="E135" s="28">
        <f>E127*J135</f>
        <v>322.46429390000003</v>
      </c>
      <c r="F135" s="28">
        <f>F127*J135</f>
        <v>787.02189020000014</v>
      </c>
      <c r="G135" s="28">
        <f>G127*J135</f>
        <v>711.0368132000001</v>
      </c>
      <c r="H135" s="29">
        <f>H127*J135</f>
        <v>398.44937090000002</v>
      </c>
      <c r="J135" s="3">
        <v>4.2700000000000004E-3</v>
      </c>
    </row>
    <row r="136" spans="1:10" ht="12.75" customHeight="1">
      <c r="A136" s="25"/>
      <c r="B136" s="26"/>
      <c r="C136" s="27"/>
      <c r="D136" s="31" t="s">
        <v>23</v>
      </c>
      <c r="E136" s="28">
        <f>E127*J136</f>
        <v>11701.149310080002</v>
      </c>
      <c r="F136" s="28">
        <f>F127*J136</f>
        <v>28558.388701440002</v>
      </c>
      <c r="G136" s="28">
        <f>G127*J136</f>
        <v>25801.144727039999</v>
      </c>
      <c r="H136" s="29">
        <f>H127*J136</f>
        <v>14458.39328448</v>
      </c>
      <c r="J136" s="3">
        <v>0.154944</v>
      </c>
    </row>
    <row r="137" spans="1:10" ht="22.5">
      <c r="A137" s="25"/>
      <c r="B137" s="26"/>
      <c r="C137" s="27"/>
      <c r="D137" s="31" t="s">
        <v>24</v>
      </c>
      <c r="E137" s="28">
        <f>E127*J137</f>
        <v>13958.474885950001</v>
      </c>
      <c r="F137" s="28">
        <f>F127*J137</f>
        <v>34067.726247099999</v>
      </c>
      <c r="G137" s="28">
        <f>G127*J137</f>
        <v>30778.568938600001</v>
      </c>
      <c r="H137" s="29">
        <f>H127*J137</f>
        <v>17247.632194450001</v>
      </c>
      <c r="J137" s="3">
        <v>0.184835</v>
      </c>
    </row>
    <row r="138" spans="1:10" ht="12.75" customHeight="1">
      <c r="A138" s="25"/>
      <c r="B138" s="26"/>
      <c r="C138" s="27"/>
      <c r="D138" s="31" t="s">
        <v>25</v>
      </c>
      <c r="E138" s="28">
        <f>E127*J138</f>
        <v>1934.8612819700004</v>
      </c>
      <c r="F138" s="28">
        <f>F127*J138</f>
        <v>4722.3156554600009</v>
      </c>
      <c r="G138" s="28">
        <f>G127*J138</f>
        <v>4266.3873983600006</v>
      </c>
      <c r="H138" s="29">
        <f>H127*J138</f>
        <v>2390.78953907</v>
      </c>
      <c r="J138" s="3">
        <v>2.5621000000000001E-2</v>
      </c>
    </row>
    <row r="139" spans="1:10" ht="12.75" customHeight="1">
      <c r="A139" s="25"/>
      <c r="B139" s="26"/>
      <c r="C139" s="27"/>
      <c r="D139" s="41" t="s">
        <v>26</v>
      </c>
      <c r="E139" s="28" t="s">
        <v>43</v>
      </c>
      <c r="F139" s="28" t="s">
        <v>44</v>
      </c>
      <c r="G139" s="28" t="s">
        <v>45</v>
      </c>
      <c r="H139" s="29" t="s">
        <v>46</v>
      </c>
    </row>
    <row r="140" spans="1:10" ht="13.5" customHeight="1" thickBot="1">
      <c r="A140" s="33"/>
      <c r="B140" s="34"/>
      <c r="C140" s="35"/>
      <c r="D140" s="43" t="s">
        <v>29</v>
      </c>
      <c r="E140" s="44" t="s">
        <v>34</v>
      </c>
      <c r="F140" s="44"/>
      <c r="G140" s="44" t="s">
        <v>34</v>
      </c>
      <c r="H140" s="45"/>
    </row>
    <row r="141" spans="1:10" customFormat="1" ht="15.75" thickBot="1">
      <c r="A141" s="38"/>
      <c r="D141" s="116"/>
      <c r="E141" s="108"/>
      <c r="F141" s="108"/>
      <c r="G141" s="108"/>
      <c r="H141" s="108"/>
    </row>
    <row r="142" spans="1:10">
      <c r="A142" s="13" t="s">
        <v>10</v>
      </c>
      <c r="B142" s="14" t="s">
        <v>11</v>
      </c>
      <c r="C142" s="39">
        <v>11</v>
      </c>
      <c r="D142" s="40" t="s">
        <v>12</v>
      </c>
      <c r="E142" s="17">
        <v>83186.45</v>
      </c>
      <c r="F142" s="17">
        <v>212443.32</v>
      </c>
      <c r="G142" s="17">
        <v>197555.72</v>
      </c>
      <c r="H142" s="18">
        <v>98074.05</v>
      </c>
    </row>
    <row r="143" spans="1:10" ht="12.75" customHeight="1">
      <c r="A143" s="19"/>
      <c r="B143" s="20"/>
      <c r="C143" s="21"/>
      <c r="D143" s="41" t="s">
        <v>13</v>
      </c>
      <c r="E143" s="23" t="s">
        <v>47</v>
      </c>
      <c r="F143" s="23" t="s">
        <v>48</v>
      </c>
      <c r="G143" s="23" t="s">
        <v>49</v>
      </c>
      <c r="H143" s="24" t="s">
        <v>50</v>
      </c>
    </row>
    <row r="144" spans="1:10" ht="12.75" customHeight="1">
      <c r="A144" s="25"/>
      <c r="B144" s="26"/>
      <c r="C144" s="27"/>
      <c r="D144" s="41" t="s">
        <v>14</v>
      </c>
      <c r="E144" s="28">
        <v>63620.1</v>
      </c>
      <c r="F144" s="28">
        <v>157429.07999999999</v>
      </c>
      <c r="G144" s="28">
        <v>146340.49</v>
      </c>
      <c r="H144" s="29">
        <v>74708.69</v>
      </c>
    </row>
    <row r="145" spans="1:10" ht="12.75" customHeight="1">
      <c r="A145" s="25"/>
      <c r="B145" s="26"/>
      <c r="C145" s="27"/>
      <c r="D145" s="30" t="s">
        <v>15</v>
      </c>
      <c r="E145" s="28"/>
      <c r="F145" s="28"/>
      <c r="G145" s="28"/>
      <c r="H145" s="29"/>
    </row>
    <row r="146" spans="1:10" ht="12.75" customHeight="1">
      <c r="A146" s="25"/>
      <c r="B146" s="26"/>
      <c r="C146" s="27"/>
      <c r="D146" s="31" t="s">
        <v>27</v>
      </c>
      <c r="E146" s="28">
        <f>E144*J146</f>
        <v>11.642478300000001</v>
      </c>
      <c r="F146" s="28">
        <f>F144*J146</f>
        <v>28.80952164</v>
      </c>
      <c r="G146" s="28">
        <f>G144*J146</f>
        <v>26.780309669999998</v>
      </c>
      <c r="H146" s="29">
        <f>H144*J146</f>
        <v>13.671690270000001</v>
      </c>
      <c r="J146" s="3">
        <v>1.83E-4</v>
      </c>
    </row>
    <row r="147" spans="1:10" ht="12.75" customHeight="1">
      <c r="A147" s="25"/>
      <c r="B147" s="26"/>
      <c r="C147" s="27"/>
      <c r="D147" s="31" t="s">
        <v>17</v>
      </c>
      <c r="E147" s="28">
        <f>E144*J147</f>
        <v>8188.7339312999993</v>
      </c>
      <c r="F147" s="28">
        <f>F144*J147</f>
        <v>20263.169174039998</v>
      </c>
      <c r="G147" s="28">
        <f>G144*J147</f>
        <v>18835.923489369998</v>
      </c>
      <c r="H147" s="29">
        <f>H144*J147</f>
        <v>9615.9796159699999</v>
      </c>
      <c r="J147" s="3">
        <v>0.12871299999999999</v>
      </c>
    </row>
    <row r="148" spans="1:10" ht="12.75" customHeight="1">
      <c r="A148" s="25"/>
      <c r="B148" s="26"/>
      <c r="C148" s="27"/>
      <c r="D148" s="31" t="s">
        <v>18</v>
      </c>
      <c r="E148" s="28">
        <f>E144*J148</f>
        <v>10090.4023404</v>
      </c>
      <c r="F148" s="28">
        <f>F144*J148</f>
        <v>24968.881804319997</v>
      </c>
      <c r="G148" s="28">
        <f>G144*J148</f>
        <v>23210.187075959999</v>
      </c>
      <c r="H148" s="29">
        <f>H144*J148</f>
        <v>11849.09706876</v>
      </c>
      <c r="J148" s="3">
        <v>0.15860399999999999</v>
      </c>
    </row>
    <row r="149" spans="1:10" ht="12.75" customHeight="1">
      <c r="A149" s="25"/>
      <c r="B149" s="26"/>
      <c r="C149" s="27"/>
      <c r="D149" s="31" t="s">
        <v>19</v>
      </c>
      <c r="E149" s="28">
        <f>E144*J149</f>
        <v>5278.0507361999998</v>
      </c>
      <c r="F149" s="28">
        <f>F144*J149</f>
        <v>13060.631334959999</v>
      </c>
      <c r="G149" s="28">
        <f>G144*J149</f>
        <v>12140.699731379998</v>
      </c>
      <c r="H149" s="29">
        <f>H144*J149</f>
        <v>6197.9823397800001</v>
      </c>
      <c r="J149" s="3">
        <v>8.2961999999999994E-2</v>
      </c>
    </row>
    <row r="150" spans="1:10" ht="12.75" customHeight="1">
      <c r="A150" s="25"/>
      <c r="B150" s="26"/>
      <c r="C150" s="27"/>
      <c r="D150" s="31" t="s">
        <v>20</v>
      </c>
      <c r="E150" s="28">
        <f>E144*J150</f>
        <v>9081.3875544000002</v>
      </c>
      <c r="F150" s="28">
        <f>F144*J150</f>
        <v>22472.05659552</v>
      </c>
      <c r="G150" s="28">
        <f>G144*J150</f>
        <v>20889.226904560001</v>
      </c>
      <c r="H150" s="29">
        <f>J150*H144</f>
        <v>10664.217245360001</v>
      </c>
      <c r="J150" s="3">
        <v>0.14274400000000001</v>
      </c>
    </row>
    <row r="151" spans="1:10" ht="22.5">
      <c r="A151" s="25"/>
      <c r="B151" s="26"/>
      <c r="C151" s="27"/>
      <c r="D151" s="31" t="s">
        <v>21</v>
      </c>
      <c r="E151" s="28">
        <f>E144*J151</f>
        <v>7451.3769723000005</v>
      </c>
      <c r="F151" s="28">
        <f>F144*J151</f>
        <v>18438.56613684</v>
      </c>
      <c r="G151" s="28">
        <f>G144*J151</f>
        <v>17139.837210270001</v>
      </c>
      <c r="H151" s="29">
        <f>H144*J151</f>
        <v>8750.1058988700006</v>
      </c>
      <c r="J151" s="3">
        <v>0.117123</v>
      </c>
    </row>
    <row r="152" spans="1:10" ht="12.75" customHeight="1">
      <c r="A152" s="25"/>
      <c r="B152" s="26"/>
      <c r="C152" s="27"/>
      <c r="D152" s="31" t="s">
        <v>22</v>
      </c>
      <c r="E152" s="28">
        <f>E144*J152</f>
        <v>271.657827</v>
      </c>
      <c r="F152" s="28">
        <f>F144*J152</f>
        <v>672.22217160000002</v>
      </c>
      <c r="G152" s="28">
        <f>G144*J152</f>
        <v>624.87389229999997</v>
      </c>
      <c r="H152" s="29">
        <f>H144*J152</f>
        <v>319.00610630000006</v>
      </c>
      <c r="J152" s="3">
        <v>4.2700000000000004E-3</v>
      </c>
    </row>
    <row r="153" spans="1:10" ht="12.75" customHeight="1">
      <c r="A153" s="25"/>
      <c r="B153" s="26"/>
      <c r="C153" s="27"/>
      <c r="D153" s="31" t="s">
        <v>23</v>
      </c>
      <c r="E153" s="28">
        <f>E144*J153</f>
        <v>9857.5527743999992</v>
      </c>
      <c r="F153" s="28">
        <f>F144*J153</f>
        <v>24392.691371519999</v>
      </c>
      <c r="G153" s="28">
        <f>G144*J153</f>
        <v>22674.58088256</v>
      </c>
      <c r="H153" s="29">
        <f>H144*J153</f>
        <v>11575.66326336</v>
      </c>
      <c r="J153" s="3">
        <v>0.154944</v>
      </c>
    </row>
    <row r="154" spans="1:10" ht="22.5">
      <c r="A154" s="25"/>
      <c r="B154" s="26"/>
      <c r="C154" s="27"/>
      <c r="D154" s="31" t="s">
        <v>24</v>
      </c>
      <c r="E154" s="28">
        <f>E144*J154</f>
        <v>11759.2211835</v>
      </c>
      <c r="F154" s="28">
        <f>F144*J154</f>
        <v>29098.404001799998</v>
      </c>
      <c r="G154" s="28">
        <f>G144*J154</f>
        <v>27048.844469149997</v>
      </c>
      <c r="H154" s="29">
        <f>H144*J154</f>
        <v>13808.78071615</v>
      </c>
      <c r="J154" s="3">
        <v>0.184835</v>
      </c>
    </row>
    <row r="155" spans="1:10" ht="12.75" customHeight="1">
      <c r="A155" s="25"/>
      <c r="B155" s="26"/>
      <c r="C155" s="27"/>
      <c r="D155" s="31" t="s">
        <v>25</v>
      </c>
      <c r="E155" s="28">
        <f>E144*J155</f>
        <v>1630.0105821</v>
      </c>
      <c r="F155" s="28">
        <f>F144*J155</f>
        <v>4033.4904586799998</v>
      </c>
      <c r="G155" s="28">
        <f>G144*J155</f>
        <v>3749.3896942900001</v>
      </c>
      <c r="H155" s="29">
        <f>H144*J155</f>
        <v>1914.1113464900002</v>
      </c>
      <c r="J155" s="3">
        <v>2.5621000000000001E-2</v>
      </c>
    </row>
    <row r="156" spans="1:10" ht="12.75" customHeight="1">
      <c r="A156" s="25"/>
      <c r="B156" s="26"/>
      <c r="C156" s="27"/>
      <c r="D156" s="41" t="s">
        <v>26</v>
      </c>
      <c r="E156" s="28" t="s">
        <v>51</v>
      </c>
      <c r="F156" s="28" t="s">
        <v>52</v>
      </c>
      <c r="G156" s="28" t="s">
        <v>53</v>
      </c>
      <c r="H156" s="29" t="s">
        <v>54</v>
      </c>
    </row>
    <row r="157" spans="1:10" ht="13.5" customHeight="1" thickBot="1">
      <c r="A157" s="33"/>
      <c r="B157" s="34"/>
      <c r="C157" s="35"/>
      <c r="D157" s="43" t="s">
        <v>29</v>
      </c>
      <c r="E157" s="44" t="s">
        <v>34</v>
      </c>
      <c r="F157" s="44"/>
      <c r="G157" s="44" t="s">
        <v>34</v>
      </c>
      <c r="H157" s="45"/>
    </row>
    <row r="158" spans="1:10" customFormat="1" ht="15.75" thickBot="1">
      <c r="A158" s="38"/>
      <c r="D158" s="116"/>
      <c r="E158" s="108"/>
      <c r="F158" s="108"/>
      <c r="G158" s="108"/>
      <c r="H158" s="108"/>
    </row>
    <row r="159" spans="1:10">
      <c r="A159" s="13" t="s">
        <v>10</v>
      </c>
      <c r="B159" s="14" t="s">
        <v>11</v>
      </c>
      <c r="C159" s="39">
        <v>12</v>
      </c>
      <c r="D159" s="40" t="s">
        <v>12</v>
      </c>
      <c r="E159" s="28">
        <v>24154.73</v>
      </c>
      <c r="F159" s="28">
        <v>204289.8</v>
      </c>
      <c r="G159" s="28">
        <v>194288.12</v>
      </c>
      <c r="H159" s="29">
        <v>34156.410000000003</v>
      </c>
    </row>
    <row r="160" spans="1:10" ht="12.75" customHeight="1">
      <c r="A160" s="19"/>
      <c r="B160" s="20"/>
      <c r="C160" s="21"/>
      <c r="D160" s="41" t="s">
        <v>13</v>
      </c>
      <c r="E160" s="28">
        <v>825</v>
      </c>
      <c r="F160" s="28" t="s">
        <v>55</v>
      </c>
      <c r="G160" s="28" t="s">
        <v>56</v>
      </c>
      <c r="H160" s="29" t="s">
        <v>57</v>
      </c>
    </row>
    <row r="161" spans="1:10" ht="12.75" customHeight="1">
      <c r="A161" s="25"/>
      <c r="B161" s="26"/>
      <c r="C161" s="27"/>
      <c r="D161" s="41" t="s">
        <v>14</v>
      </c>
      <c r="E161" s="28">
        <v>18078.68</v>
      </c>
      <c r="F161" s="28">
        <v>153764.76</v>
      </c>
      <c r="G161" s="28">
        <v>146320.74</v>
      </c>
      <c r="H161" s="29">
        <v>25522.7</v>
      </c>
    </row>
    <row r="162" spans="1:10" ht="12.75" customHeight="1">
      <c r="A162" s="25"/>
      <c r="B162" s="26"/>
      <c r="C162" s="27"/>
      <c r="D162" s="30" t="s">
        <v>15</v>
      </c>
      <c r="E162" s="28"/>
      <c r="F162" s="28"/>
      <c r="G162" s="28"/>
      <c r="H162" s="29"/>
    </row>
    <row r="163" spans="1:10" ht="12.75" customHeight="1">
      <c r="A163" s="25"/>
      <c r="B163" s="26"/>
      <c r="C163" s="27"/>
      <c r="D163" s="31" t="s">
        <v>27</v>
      </c>
      <c r="E163" s="28">
        <f>E161*J163</f>
        <v>3.3083984399999999</v>
      </c>
      <c r="F163" s="28">
        <f>F161*J163</f>
        <v>28.138951080000002</v>
      </c>
      <c r="G163" s="28">
        <f>G161*J163</f>
        <v>26.776695419999999</v>
      </c>
      <c r="H163" s="29">
        <f>H161*J163</f>
        <v>4.6706541000000001</v>
      </c>
      <c r="J163" s="3">
        <v>1.83E-4</v>
      </c>
    </row>
    <row r="164" spans="1:10" ht="12.75" customHeight="1">
      <c r="A164" s="25"/>
      <c r="B164" s="26"/>
      <c r="C164" s="27"/>
      <c r="D164" s="31" t="s">
        <v>17</v>
      </c>
      <c r="E164" s="28">
        <f>E161*J164</f>
        <v>2326.9611388399999</v>
      </c>
      <c r="F164" s="28">
        <f>F161*J164</f>
        <v>19791.523553880001</v>
      </c>
      <c r="G164" s="28">
        <f>G161*J164</f>
        <v>18833.38140762</v>
      </c>
      <c r="H164" s="29">
        <f>H161*J164</f>
        <v>3285.1032851</v>
      </c>
      <c r="J164" s="3">
        <v>0.12871299999999999</v>
      </c>
    </row>
    <row r="165" spans="1:10" ht="12.75" customHeight="1">
      <c r="A165" s="25"/>
      <c r="B165" s="26"/>
      <c r="C165" s="27"/>
      <c r="D165" s="31" t="s">
        <v>18</v>
      </c>
      <c r="E165" s="28">
        <f>E161*J165</f>
        <v>2867.3509627200001</v>
      </c>
      <c r="F165" s="28">
        <f>F161*J165</f>
        <v>24387.70599504</v>
      </c>
      <c r="G165" s="28">
        <f>G161*J165</f>
        <v>23207.054646959998</v>
      </c>
      <c r="H165" s="29">
        <f>H161*J165</f>
        <v>4048.0023108</v>
      </c>
      <c r="J165" s="3">
        <v>0.15860399999999999</v>
      </c>
    </row>
    <row r="166" spans="1:10" ht="12.75" customHeight="1">
      <c r="A166" s="25"/>
      <c r="B166" s="26"/>
      <c r="C166" s="27"/>
      <c r="D166" s="31" t="s">
        <v>19</v>
      </c>
      <c r="E166" s="28">
        <f>E161*J166</f>
        <v>1499.84345016</v>
      </c>
      <c r="F166" s="28">
        <f>F161*J166</f>
        <v>12756.632019119999</v>
      </c>
      <c r="G166" s="28">
        <f>G161*J166</f>
        <v>12139.061231879998</v>
      </c>
      <c r="H166" s="29">
        <f>H161*J166</f>
        <v>2117.4142373999998</v>
      </c>
      <c r="J166" s="3">
        <v>8.2961999999999994E-2</v>
      </c>
    </row>
    <row r="167" spans="1:10" ht="12.75" customHeight="1">
      <c r="A167" s="25"/>
      <c r="B167" s="26"/>
      <c r="C167" s="27"/>
      <c r="D167" s="31" t="s">
        <v>20</v>
      </c>
      <c r="E167" s="28">
        <f>E161*J167</f>
        <v>2580.6230979200004</v>
      </c>
      <c r="F167" s="28">
        <f>F161*J167</f>
        <v>21948.996901440001</v>
      </c>
      <c r="G167" s="28">
        <f>G161*J167</f>
        <v>20886.407710560001</v>
      </c>
      <c r="H167" s="29">
        <f>J167*H161</f>
        <v>3643.2122888000004</v>
      </c>
      <c r="J167" s="3">
        <v>0.14274400000000001</v>
      </c>
    </row>
    <row r="168" spans="1:10" ht="22.5">
      <c r="A168" s="25"/>
      <c r="B168" s="26"/>
      <c r="C168" s="27"/>
      <c r="D168" s="31" t="s">
        <v>21</v>
      </c>
      <c r="E168" s="28">
        <f>E161*J168</f>
        <v>2117.4292376400003</v>
      </c>
      <c r="F168" s="28">
        <f>F161*J168</f>
        <v>18009.38998548</v>
      </c>
      <c r="G168" s="28">
        <f>G161*J168</f>
        <v>17137.524031019999</v>
      </c>
      <c r="H168" s="29">
        <f>H161*J168</f>
        <v>2989.2951921000003</v>
      </c>
      <c r="J168" s="3">
        <v>0.117123</v>
      </c>
    </row>
    <row r="169" spans="1:10" ht="12.75" customHeight="1">
      <c r="A169" s="25"/>
      <c r="B169" s="26"/>
      <c r="C169" s="27"/>
      <c r="D169" s="31" t="s">
        <v>22</v>
      </c>
      <c r="E169" s="28">
        <f>E161*J169</f>
        <v>77.195963600000013</v>
      </c>
      <c r="F169" s="28">
        <f>F161*J169</f>
        <v>656.57552520000013</v>
      </c>
      <c r="G169" s="28">
        <f>G161*J169</f>
        <v>624.78955980000001</v>
      </c>
      <c r="H169" s="29">
        <f>H161*J169</f>
        <v>108.98192900000001</v>
      </c>
      <c r="J169" s="3">
        <v>4.2700000000000004E-3</v>
      </c>
    </row>
    <row r="170" spans="1:10" ht="12.75" customHeight="1">
      <c r="A170" s="25"/>
      <c r="B170" s="26"/>
      <c r="C170" s="27"/>
      <c r="D170" s="31" t="s">
        <v>23</v>
      </c>
      <c r="E170" s="28">
        <f>E161*J170</f>
        <v>2801.1829939200002</v>
      </c>
      <c r="F170" s="28">
        <f>F161*J170</f>
        <v>23824.92697344</v>
      </c>
      <c r="G170" s="28">
        <f>G161*J170</f>
        <v>22671.520738559997</v>
      </c>
      <c r="H170" s="29">
        <f>H161*J170</f>
        <v>3954.5892288</v>
      </c>
      <c r="J170" s="3">
        <v>0.154944</v>
      </c>
    </row>
    <row r="171" spans="1:10" ht="22.5">
      <c r="A171" s="25"/>
      <c r="B171" s="26"/>
      <c r="C171" s="27"/>
      <c r="D171" s="31" t="s">
        <v>24</v>
      </c>
      <c r="E171" s="28">
        <f>E161*J171</f>
        <v>3341.5728177999999</v>
      </c>
      <c r="F171" s="28">
        <f>F161*J171</f>
        <v>28421.109414600003</v>
      </c>
      <c r="G171" s="28">
        <f>G161*J171</f>
        <v>27045.193977899999</v>
      </c>
      <c r="H171" s="29">
        <f>H161*J171</f>
        <v>4717.4882545</v>
      </c>
      <c r="J171" s="3">
        <v>0.184835</v>
      </c>
    </row>
    <row r="172" spans="1:10" ht="12.75" customHeight="1">
      <c r="A172" s="25"/>
      <c r="B172" s="26"/>
      <c r="C172" s="27"/>
      <c r="D172" s="31" t="s">
        <v>25</v>
      </c>
      <c r="E172" s="28">
        <f>E161*J172</f>
        <v>463.19386028000002</v>
      </c>
      <c r="F172" s="28">
        <f>F161*J172</f>
        <v>3939.6069159600006</v>
      </c>
      <c r="G172" s="28">
        <f>G161*J172</f>
        <v>3748.8836795399998</v>
      </c>
      <c r="H172" s="29">
        <f>H161*J172</f>
        <v>653.9170967</v>
      </c>
      <c r="J172" s="3">
        <v>2.5621000000000001E-2</v>
      </c>
    </row>
    <row r="173" spans="1:10" ht="13.5" customHeight="1" thickBot="1">
      <c r="A173" s="33"/>
      <c r="B173" s="34"/>
      <c r="C173" s="35"/>
      <c r="D173" s="43" t="s">
        <v>26</v>
      </c>
      <c r="E173" s="44" t="s">
        <v>58</v>
      </c>
      <c r="F173" s="44" t="s">
        <v>59</v>
      </c>
      <c r="G173" s="44" t="s">
        <v>60</v>
      </c>
      <c r="H173" s="45" t="s">
        <v>61</v>
      </c>
    </row>
    <row r="174" spans="1:10" customFormat="1" ht="15.75" thickBot="1">
      <c r="A174" s="38"/>
      <c r="D174" s="116"/>
      <c r="E174" s="108"/>
      <c r="F174" s="108"/>
      <c r="G174" s="108"/>
      <c r="H174" s="108"/>
    </row>
    <row r="175" spans="1:10">
      <c r="A175" s="13" t="s">
        <v>10</v>
      </c>
      <c r="B175" s="14" t="s">
        <v>11</v>
      </c>
      <c r="C175" s="39">
        <v>13</v>
      </c>
      <c r="D175" s="40" t="s">
        <v>12</v>
      </c>
      <c r="E175" s="17">
        <v>35127.43</v>
      </c>
      <c r="F175" s="17">
        <v>207472.17</v>
      </c>
      <c r="G175" s="17">
        <v>188041.04</v>
      </c>
      <c r="H175" s="18">
        <v>54558.559999999998</v>
      </c>
    </row>
    <row r="176" spans="1:10" ht="12.75" customHeight="1">
      <c r="A176" s="19"/>
      <c r="B176" s="20"/>
      <c r="C176" s="21"/>
      <c r="D176" s="41" t="s">
        <v>13</v>
      </c>
      <c r="E176" s="23" t="s">
        <v>62</v>
      </c>
      <c r="F176" s="23" t="s">
        <v>63</v>
      </c>
      <c r="G176" s="23" t="s">
        <v>64</v>
      </c>
      <c r="H176" s="24" t="s">
        <v>65</v>
      </c>
    </row>
    <row r="177" spans="1:10" ht="12.75" customHeight="1">
      <c r="A177" s="25"/>
      <c r="B177" s="26"/>
      <c r="C177" s="27"/>
      <c r="D177" s="41" t="s">
        <v>14</v>
      </c>
      <c r="E177" s="28">
        <v>25832.22</v>
      </c>
      <c r="F177" s="28">
        <v>154630.07999999999</v>
      </c>
      <c r="G177" s="28">
        <v>140718.88</v>
      </c>
      <c r="H177" s="29">
        <v>39743.42</v>
      </c>
    </row>
    <row r="178" spans="1:10" ht="12.75" customHeight="1">
      <c r="A178" s="25"/>
      <c r="B178" s="26"/>
      <c r="C178" s="27"/>
      <c r="D178" s="30" t="s">
        <v>15</v>
      </c>
      <c r="E178" s="28"/>
      <c r="F178" s="28"/>
      <c r="G178" s="28"/>
      <c r="H178" s="29"/>
    </row>
    <row r="179" spans="1:10" ht="12.75" customHeight="1">
      <c r="A179" s="25"/>
      <c r="B179" s="26"/>
      <c r="C179" s="27"/>
      <c r="D179" s="31" t="s">
        <v>27</v>
      </c>
      <c r="E179" s="28">
        <f>E177*J179</f>
        <v>4.7272962600000001</v>
      </c>
      <c r="F179" s="28">
        <f>F177*J179</f>
        <v>28.297304639999997</v>
      </c>
      <c r="G179" s="28">
        <f>G177*J179</f>
        <v>25.75155504</v>
      </c>
      <c r="H179" s="29">
        <f>H177*J179</f>
        <v>7.2730458599999999</v>
      </c>
      <c r="J179" s="3">
        <v>1.83E-4</v>
      </c>
    </row>
    <row r="180" spans="1:10" ht="12.75" customHeight="1">
      <c r="A180" s="25"/>
      <c r="B180" s="26"/>
      <c r="C180" s="27"/>
      <c r="D180" s="31" t="s">
        <v>17</v>
      </c>
      <c r="E180" s="28">
        <f>E177*J180</f>
        <v>3324.94253286</v>
      </c>
      <c r="F180" s="28">
        <f>F177*J180</f>
        <v>19902.901487039999</v>
      </c>
      <c r="G180" s="28">
        <f>G177*J180</f>
        <v>18112.34920144</v>
      </c>
      <c r="H180" s="29">
        <f>H177*J180</f>
        <v>5115.4948184599998</v>
      </c>
      <c r="J180" s="3">
        <v>0.12871299999999999</v>
      </c>
    </row>
    <row r="181" spans="1:10" ht="12.75" customHeight="1">
      <c r="A181" s="25"/>
      <c r="B181" s="26"/>
      <c r="C181" s="27"/>
      <c r="D181" s="31" t="s">
        <v>18</v>
      </c>
      <c r="E181" s="28">
        <f>E177*J181</f>
        <v>4097.0934208799999</v>
      </c>
      <c r="F181" s="28">
        <f>F177*J181</f>
        <v>24524.949208319998</v>
      </c>
      <c r="G181" s="28">
        <f>G177*J181</f>
        <v>22318.577243520002</v>
      </c>
      <c r="H181" s="29">
        <f>H177*J181</f>
        <v>6303.4653856799996</v>
      </c>
      <c r="J181" s="3">
        <v>0.15860399999999999</v>
      </c>
    </row>
    <row r="182" spans="1:10" ht="12.75" customHeight="1">
      <c r="A182" s="25"/>
      <c r="B182" s="26"/>
      <c r="C182" s="27"/>
      <c r="D182" s="31" t="s">
        <v>19</v>
      </c>
      <c r="E182" s="28">
        <f>E177*J182</f>
        <v>2143.09263564</v>
      </c>
      <c r="F182" s="28">
        <f>F177*J182</f>
        <v>12828.420696959998</v>
      </c>
      <c r="G182" s="28">
        <f>G177*J182</f>
        <v>11674.31972256</v>
      </c>
      <c r="H182" s="29">
        <f>H177*J182</f>
        <v>3297.1936100399998</v>
      </c>
      <c r="J182" s="3">
        <v>8.2961999999999994E-2</v>
      </c>
    </row>
    <row r="183" spans="1:10" ht="12.75" customHeight="1">
      <c r="A183" s="25"/>
      <c r="B183" s="26"/>
      <c r="C183" s="27"/>
      <c r="D183" s="31" t="s">
        <v>20</v>
      </c>
      <c r="E183" s="28">
        <f>E177*J183</f>
        <v>3687.3944116800003</v>
      </c>
      <c r="F183" s="28">
        <f>F177*J183</f>
        <v>22072.516139520001</v>
      </c>
      <c r="G183" s="28">
        <f>G177*J183</f>
        <v>20086.775806720001</v>
      </c>
      <c r="H183" s="29">
        <f>J183*H177</f>
        <v>5673.1347444800003</v>
      </c>
      <c r="J183" s="3">
        <v>0.14274400000000001</v>
      </c>
    </row>
    <row r="184" spans="1:10" ht="22.5">
      <c r="A184" s="25"/>
      <c r="B184" s="26"/>
      <c r="C184" s="27"/>
      <c r="D184" s="31" t="s">
        <v>21</v>
      </c>
      <c r="E184" s="28">
        <f>E177*J184</f>
        <v>3025.5471030600002</v>
      </c>
      <c r="F184" s="28">
        <f>F177*J184</f>
        <v>18110.738859839999</v>
      </c>
      <c r="G184" s="28">
        <f>G177*J184</f>
        <v>16481.417382240001</v>
      </c>
      <c r="H184" s="29">
        <f>H177*J184</f>
        <v>4654.8685806599997</v>
      </c>
      <c r="J184" s="3">
        <v>0.117123</v>
      </c>
    </row>
    <row r="185" spans="1:10" ht="12.75" customHeight="1">
      <c r="A185" s="25"/>
      <c r="B185" s="26"/>
      <c r="C185" s="27"/>
      <c r="D185" s="31" t="s">
        <v>22</v>
      </c>
      <c r="E185" s="28">
        <f>E177*J185</f>
        <v>110.30357940000002</v>
      </c>
      <c r="F185" s="28">
        <f>F177*J185</f>
        <v>660.27044160000003</v>
      </c>
      <c r="G185" s="28">
        <f>G177*J185</f>
        <v>600.86961760000008</v>
      </c>
      <c r="H185" s="29">
        <f>H177*J185</f>
        <v>169.70440340000002</v>
      </c>
      <c r="J185" s="3">
        <v>4.2700000000000004E-3</v>
      </c>
    </row>
    <row r="186" spans="1:10" ht="12.75" customHeight="1">
      <c r="A186" s="25"/>
      <c r="B186" s="26"/>
      <c r="C186" s="27"/>
      <c r="D186" s="31" t="s">
        <v>23</v>
      </c>
      <c r="E186" s="28">
        <f>E177*J186</f>
        <v>4002.5474956800003</v>
      </c>
      <c r="F186" s="28">
        <f>F177*J186</f>
        <v>23959.003115519998</v>
      </c>
      <c r="G186" s="28">
        <f>G177*J186</f>
        <v>21803.546142719999</v>
      </c>
      <c r="H186" s="29">
        <f>H177*J186</f>
        <v>6158.0044684799996</v>
      </c>
      <c r="J186" s="3">
        <v>0.154944</v>
      </c>
    </row>
    <row r="187" spans="1:10" ht="22.5">
      <c r="A187" s="25"/>
      <c r="B187" s="26"/>
      <c r="C187" s="27"/>
      <c r="D187" s="31" t="s">
        <v>24</v>
      </c>
      <c r="E187" s="28">
        <f>E177*J187</f>
        <v>4774.6983836999998</v>
      </c>
      <c r="F187" s="28">
        <f>F177*J187</f>
        <v>28581.050836799997</v>
      </c>
      <c r="G187" s="28">
        <f>G177*J187</f>
        <v>26009.774184800001</v>
      </c>
      <c r="H187" s="29">
        <f>H177*J187</f>
        <v>7345.9750356999994</v>
      </c>
      <c r="J187" s="3">
        <v>0.184835</v>
      </c>
    </row>
    <row r="188" spans="1:10" ht="12.75" customHeight="1">
      <c r="A188" s="25"/>
      <c r="B188" s="26"/>
      <c r="C188" s="27"/>
      <c r="D188" s="31" t="s">
        <v>25</v>
      </c>
      <c r="E188" s="28">
        <f>E177*J188</f>
        <v>661.84730862000004</v>
      </c>
      <c r="F188" s="28">
        <f>F177*J188</f>
        <v>3961.77727968</v>
      </c>
      <c r="G188" s="28">
        <f>G177*J188</f>
        <v>3605.3584244800004</v>
      </c>
      <c r="H188" s="29">
        <f>H177*J188</f>
        <v>1018.26616382</v>
      </c>
      <c r="J188" s="3">
        <v>2.5621000000000001E-2</v>
      </c>
    </row>
    <row r="189" spans="1:10" ht="12.75" customHeight="1">
      <c r="A189" s="25"/>
      <c r="B189" s="26"/>
      <c r="C189" s="27"/>
      <c r="D189" s="41" t="s">
        <v>26</v>
      </c>
      <c r="E189" s="28" t="s">
        <v>66</v>
      </c>
      <c r="F189" s="28" t="s">
        <v>67</v>
      </c>
      <c r="G189" s="28" t="s">
        <v>68</v>
      </c>
      <c r="H189" s="29" t="s">
        <v>69</v>
      </c>
    </row>
    <row r="190" spans="1:10" ht="13.5" customHeight="1" thickBot="1">
      <c r="A190" s="33"/>
      <c r="B190" s="34"/>
      <c r="C190" s="35"/>
      <c r="D190" s="43" t="s">
        <v>29</v>
      </c>
      <c r="E190" s="50">
        <v>95.6</v>
      </c>
      <c r="F190" s="44"/>
      <c r="G190" s="50">
        <v>95.6</v>
      </c>
      <c r="H190" s="45"/>
    </row>
    <row r="191" spans="1:10" customFormat="1" ht="15.75" thickBot="1">
      <c r="A191" s="38"/>
      <c r="D191" s="116"/>
      <c r="E191" s="108"/>
      <c r="F191" s="108"/>
      <c r="G191" s="108"/>
      <c r="H191" s="108"/>
    </row>
    <row r="192" spans="1:10">
      <c r="A192" s="13" t="s">
        <v>10</v>
      </c>
      <c r="B192" s="14" t="s">
        <v>11</v>
      </c>
      <c r="C192" s="39">
        <v>14</v>
      </c>
      <c r="D192" s="40" t="s">
        <v>12</v>
      </c>
      <c r="E192" s="17">
        <v>57303.68</v>
      </c>
      <c r="F192" s="17">
        <v>213281.85</v>
      </c>
      <c r="G192" s="17">
        <v>226069.89</v>
      </c>
      <c r="H192" s="18">
        <v>44515.64</v>
      </c>
    </row>
    <row r="193" spans="1:10" ht="12.75" customHeight="1">
      <c r="A193" s="19"/>
      <c r="B193" s="20"/>
      <c r="C193" s="21"/>
      <c r="D193" s="41" t="s">
        <v>13</v>
      </c>
      <c r="E193" s="23" t="s">
        <v>70</v>
      </c>
      <c r="F193" s="23" t="s">
        <v>48</v>
      </c>
      <c r="G193" s="23" t="s">
        <v>71</v>
      </c>
      <c r="H193" s="24" t="s">
        <v>72</v>
      </c>
    </row>
    <row r="194" spans="1:10" ht="12.75" customHeight="1">
      <c r="A194" s="25"/>
      <c r="B194" s="26"/>
      <c r="C194" s="27"/>
      <c r="D194" s="41" t="s">
        <v>14</v>
      </c>
      <c r="E194" s="28">
        <v>43524.28</v>
      </c>
      <c r="F194" s="28">
        <v>158081.82</v>
      </c>
      <c r="G194" s="28">
        <v>167873.05</v>
      </c>
      <c r="H194" s="29">
        <v>33733.050000000003</v>
      </c>
    </row>
    <row r="195" spans="1:10" ht="12.75" customHeight="1">
      <c r="A195" s="25"/>
      <c r="B195" s="26"/>
      <c r="C195" s="27"/>
      <c r="D195" s="30" t="s">
        <v>15</v>
      </c>
      <c r="E195" s="28"/>
      <c r="F195" s="28"/>
      <c r="G195" s="28"/>
      <c r="H195" s="29"/>
    </row>
    <row r="196" spans="1:10" ht="12.75" customHeight="1">
      <c r="A196" s="25"/>
      <c r="B196" s="26"/>
      <c r="C196" s="27"/>
      <c r="D196" s="31" t="s">
        <v>27</v>
      </c>
      <c r="E196" s="28">
        <f>E194*J196</f>
        <v>7.9649432400000002</v>
      </c>
      <c r="F196" s="28">
        <f>F194*J196</f>
        <v>28.928973060000001</v>
      </c>
      <c r="G196" s="28">
        <f>G194*J196</f>
        <v>30.720768149999998</v>
      </c>
      <c r="H196" s="29">
        <f>H194*J196</f>
        <v>6.1731481500000003</v>
      </c>
      <c r="J196" s="3">
        <v>1.83E-4</v>
      </c>
    </row>
    <row r="197" spans="1:10" ht="12.75" customHeight="1">
      <c r="A197" s="25"/>
      <c r="B197" s="26"/>
      <c r="C197" s="27"/>
      <c r="D197" s="31" t="s">
        <v>17</v>
      </c>
      <c r="E197" s="28">
        <f>E194*J197</f>
        <v>5602.1406516399993</v>
      </c>
      <c r="F197" s="28">
        <f>F194*J197</f>
        <v>20347.185297659998</v>
      </c>
      <c r="G197" s="28">
        <f>G194*J197</f>
        <v>21607.443884649998</v>
      </c>
      <c r="H197" s="29">
        <f>H194*J197</f>
        <v>4341.8820646499998</v>
      </c>
      <c r="J197" s="3">
        <v>0.12871299999999999</v>
      </c>
    </row>
    <row r="198" spans="1:10" ht="12.75" customHeight="1">
      <c r="A198" s="25"/>
      <c r="B198" s="26"/>
      <c r="C198" s="27"/>
      <c r="D198" s="31" t="s">
        <v>18</v>
      </c>
      <c r="E198" s="28">
        <f>E194*J198</f>
        <v>6903.1249051199993</v>
      </c>
      <c r="F198" s="28">
        <f>F194*J198</f>
        <v>25072.40897928</v>
      </c>
      <c r="G198" s="28">
        <f>G194*J198</f>
        <v>26625.337222199996</v>
      </c>
      <c r="H198" s="29">
        <f>H194*J198</f>
        <v>5350.1966622</v>
      </c>
      <c r="J198" s="3">
        <v>0.15860399999999999</v>
      </c>
    </row>
    <row r="199" spans="1:10" ht="12.75" customHeight="1">
      <c r="A199" s="25"/>
      <c r="B199" s="26"/>
      <c r="C199" s="27"/>
      <c r="D199" s="31" t="s">
        <v>19</v>
      </c>
      <c r="E199" s="28">
        <f>E194*J199</f>
        <v>3610.8613173599997</v>
      </c>
      <c r="F199" s="28">
        <f>F194*J199</f>
        <v>13114.783950839999</v>
      </c>
      <c r="G199" s="28">
        <f>G194*J199</f>
        <v>13927.083974099998</v>
      </c>
      <c r="H199" s="29">
        <f>H194*J199</f>
        <v>2798.5612940999999</v>
      </c>
      <c r="J199" s="3">
        <v>8.2961999999999994E-2</v>
      </c>
    </row>
    <row r="200" spans="1:10" ht="12.75" customHeight="1">
      <c r="A200" s="25"/>
      <c r="B200" s="26"/>
      <c r="C200" s="27"/>
      <c r="D200" s="31" t="s">
        <v>20</v>
      </c>
      <c r="E200" s="28">
        <f>E194*J200</f>
        <v>6212.8298243200006</v>
      </c>
      <c r="F200" s="28">
        <f>F194*J200</f>
        <v>22565.231314080003</v>
      </c>
      <c r="G200" s="28">
        <f>G194*J200</f>
        <v>23962.870649199998</v>
      </c>
      <c r="H200" s="29">
        <f>J200*H194</f>
        <v>4815.1904892000011</v>
      </c>
      <c r="J200" s="3">
        <v>0.14274400000000001</v>
      </c>
    </row>
    <row r="201" spans="1:10" ht="22.5">
      <c r="A201" s="25"/>
      <c r="B201" s="26"/>
      <c r="C201" s="27"/>
      <c r="D201" s="31" t="s">
        <v>21</v>
      </c>
      <c r="E201" s="28">
        <f>E194*J201</f>
        <v>5097.6942464399999</v>
      </c>
      <c r="F201" s="28">
        <f>F194*J201</f>
        <v>18515.017003860001</v>
      </c>
      <c r="G201" s="28">
        <f>G194*J201</f>
        <v>19661.795235149999</v>
      </c>
      <c r="H201" s="29">
        <f>H194*J201</f>
        <v>3950.9160151500005</v>
      </c>
      <c r="J201" s="3">
        <v>0.117123</v>
      </c>
    </row>
    <row r="202" spans="1:10" ht="12.75" customHeight="1">
      <c r="A202" s="25"/>
      <c r="B202" s="26"/>
      <c r="C202" s="27"/>
      <c r="D202" s="31" t="s">
        <v>22</v>
      </c>
      <c r="E202" s="28">
        <f>E194*J202</f>
        <v>185.84867560000001</v>
      </c>
      <c r="F202" s="28">
        <f>F194*J202</f>
        <v>675.00937140000008</v>
      </c>
      <c r="G202" s="28">
        <f>G194*J202</f>
        <v>716.81792350000001</v>
      </c>
      <c r="H202" s="29">
        <f>H194*J202</f>
        <v>144.04012350000002</v>
      </c>
      <c r="J202" s="3">
        <v>4.2700000000000004E-3</v>
      </c>
    </row>
    <row r="203" spans="1:10" ht="12.75" customHeight="1">
      <c r="A203" s="25"/>
      <c r="B203" s="26"/>
      <c r="C203" s="27"/>
      <c r="D203" s="31" t="s">
        <v>23</v>
      </c>
      <c r="E203" s="28">
        <f>E194*J203</f>
        <v>6743.8260403200002</v>
      </c>
      <c r="F203" s="28">
        <f>F194*J203</f>
        <v>24493.829518080001</v>
      </c>
      <c r="G203" s="28">
        <f>G194*J203</f>
        <v>26010.9218592</v>
      </c>
      <c r="H203" s="29">
        <f>H194*J203</f>
        <v>5226.7336992</v>
      </c>
      <c r="J203" s="3">
        <v>0.154944</v>
      </c>
    </row>
    <row r="204" spans="1:10" ht="22.5">
      <c r="A204" s="25"/>
      <c r="B204" s="26"/>
      <c r="C204" s="27"/>
      <c r="D204" s="31" t="s">
        <v>24</v>
      </c>
      <c r="E204" s="28">
        <f>E194*J204</f>
        <v>8044.8102938000002</v>
      </c>
      <c r="F204" s="28">
        <f>F194*J204</f>
        <v>29219.0531997</v>
      </c>
      <c r="G204" s="28">
        <f>G194*J204</f>
        <v>31028.815196749998</v>
      </c>
      <c r="H204" s="29">
        <f>H194*J204</f>
        <v>6235.0482967500002</v>
      </c>
      <c r="J204" s="3">
        <v>0.184835</v>
      </c>
    </row>
    <row r="205" spans="1:10" ht="12.75" customHeight="1">
      <c r="A205" s="25"/>
      <c r="B205" s="26"/>
      <c r="C205" s="27"/>
      <c r="D205" s="31" t="s">
        <v>25</v>
      </c>
      <c r="E205" s="28">
        <f>E194*J205</f>
        <v>1115.13557788</v>
      </c>
      <c r="F205" s="28">
        <f>F194*J205</f>
        <v>4050.2143102200002</v>
      </c>
      <c r="G205" s="28">
        <f>G194*J205</f>
        <v>4301.0754140500003</v>
      </c>
      <c r="H205" s="29">
        <f>H194*J205</f>
        <v>864.27447405000009</v>
      </c>
      <c r="J205" s="3">
        <v>2.5621000000000001E-2</v>
      </c>
    </row>
    <row r="206" spans="1:10" ht="13.5" customHeight="1" thickBot="1">
      <c r="A206" s="33"/>
      <c r="B206" s="34"/>
      <c r="C206" s="35"/>
      <c r="D206" s="43" t="s">
        <v>26</v>
      </c>
      <c r="E206" s="44" t="s">
        <v>73</v>
      </c>
      <c r="F206" s="44" t="s">
        <v>74</v>
      </c>
      <c r="G206" s="44" t="s">
        <v>75</v>
      </c>
      <c r="H206" s="45" t="s">
        <v>76</v>
      </c>
    </row>
    <row r="207" spans="1:10" customFormat="1" ht="15.75" thickBot="1">
      <c r="A207" s="38"/>
      <c r="D207" s="116"/>
      <c r="E207" s="108"/>
      <c r="F207" s="108"/>
      <c r="G207" s="108"/>
      <c r="H207" s="108"/>
    </row>
    <row r="208" spans="1:10">
      <c r="A208" s="13" t="s">
        <v>10</v>
      </c>
      <c r="B208" s="14" t="s">
        <v>11</v>
      </c>
      <c r="C208" s="39">
        <v>15</v>
      </c>
      <c r="D208" s="40" t="s">
        <v>12</v>
      </c>
      <c r="E208" s="17">
        <v>67445.960000000006</v>
      </c>
      <c r="F208" s="17">
        <v>218982</v>
      </c>
      <c r="G208" s="17">
        <v>236215.74</v>
      </c>
      <c r="H208" s="18">
        <v>50212.22</v>
      </c>
    </row>
    <row r="209" spans="1:10" ht="12.75" customHeight="1">
      <c r="A209" s="19"/>
      <c r="B209" s="20"/>
      <c r="C209" s="21"/>
      <c r="D209" s="41" t="s">
        <v>13</v>
      </c>
      <c r="E209" s="23" t="s">
        <v>77</v>
      </c>
      <c r="F209" s="23" t="s">
        <v>78</v>
      </c>
      <c r="G209" s="23" t="s">
        <v>79</v>
      </c>
      <c r="H209" s="24" t="s">
        <v>80</v>
      </c>
    </row>
    <row r="210" spans="1:10" ht="12.75" customHeight="1">
      <c r="A210" s="25"/>
      <c r="B210" s="26"/>
      <c r="C210" s="27"/>
      <c r="D210" s="41" t="s">
        <v>14</v>
      </c>
      <c r="E210" s="28">
        <v>48385.39</v>
      </c>
      <c r="F210" s="28">
        <v>159507.72</v>
      </c>
      <c r="G210" s="28">
        <v>172258.62</v>
      </c>
      <c r="H210" s="29">
        <v>35634.49</v>
      </c>
    </row>
    <row r="211" spans="1:10" ht="12.75" customHeight="1">
      <c r="A211" s="25"/>
      <c r="B211" s="26"/>
      <c r="C211" s="27"/>
      <c r="D211" s="30" t="s">
        <v>15</v>
      </c>
      <c r="E211" s="28"/>
      <c r="F211" s="28"/>
      <c r="G211" s="28"/>
      <c r="H211" s="29"/>
    </row>
    <row r="212" spans="1:10" ht="12.75" customHeight="1">
      <c r="A212" s="25"/>
      <c r="B212" s="26"/>
      <c r="C212" s="27"/>
      <c r="D212" s="31" t="s">
        <v>27</v>
      </c>
      <c r="E212" s="28">
        <f>E210*J212</f>
        <v>8.8545263700000003</v>
      </c>
      <c r="F212" s="28">
        <f>F210*J212</f>
        <v>29.189912760000002</v>
      </c>
      <c r="G212" s="28">
        <f>G210*J212</f>
        <v>31.523327460000001</v>
      </c>
      <c r="H212" s="29">
        <f>H210*J212</f>
        <v>6.5211116699999998</v>
      </c>
      <c r="J212" s="3">
        <v>1.83E-4</v>
      </c>
    </row>
    <row r="213" spans="1:10" ht="12.75" customHeight="1">
      <c r="A213" s="25"/>
      <c r="B213" s="26"/>
      <c r="C213" s="27"/>
      <c r="D213" s="31" t="s">
        <v>17</v>
      </c>
      <c r="E213" s="28">
        <f>E210*J213</f>
        <v>6227.8287030699994</v>
      </c>
      <c r="F213" s="28">
        <f>F210*J213</f>
        <v>20530.717164359998</v>
      </c>
      <c r="G213" s="28">
        <f>G210*J213</f>
        <v>22171.923756059998</v>
      </c>
      <c r="H213" s="29">
        <f>H210*J213</f>
        <v>4586.6221113699994</v>
      </c>
      <c r="J213" s="3">
        <v>0.12871299999999999</v>
      </c>
    </row>
    <row r="214" spans="1:10" ht="12.75" customHeight="1">
      <c r="A214" s="25"/>
      <c r="B214" s="26"/>
      <c r="C214" s="27"/>
      <c r="D214" s="31" t="s">
        <v>18</v>
      </c>
      <c r="E214" s="28">
        <f>E210*J214</f>
        <v>7674.1163955599995</v>
      </c>
      <c r="F214" s="28">
        <f>F210*J214</f>
        <v>25298.562422880001</v>
      </c>
      <c r="G214" s="28">
        <f>G210*J214</f>
        <v>27320.906166479999</v>
      </c>
      <c r="H214" s="29">
        <f>H210*J214</f>
        <v>5651.7726519599992</v>
      </c>
      <c r="J214" s="3">
        <v>0.15860399999999999</v>
      </c>
    </row>
    <row r="215" spans="1:10" ht="12.75" customHeight="1">
      <c r="A215" s="25"/>
      <c r="B215" s="26"/>
      <c r="C215" s="27"/>
      <c r="D215" s="31" t="s">
        <v>19</v>
      </c>
      <c r="E215" s="28">
        <f>E210*J215</f>
        <v>4014.1487251799995</v>
      </c>
      <c r="F215" s="28">
        <f>F210*J215</f>
        <v>13233.07946664</v>
      </c>
      <c r="G215" s="28">
        <f>G210*J215</f>
        <v>14290.919632439998</v>
      </c>
      <c r="H215" s="29">
        <f>H210*J215</f>
        <v>2956.3085593799997</v>
      </c>
      <c r="J215" s="3">
        <v>8.2961999999999994E-2</v>
      </c>
    </row>
    <row r="216" spans="1:10" ht="12.75" customHeight="1">
      <c r="A216" s="25"/>
      <c r="B216" s="26"/>
      <c r="C216" s="27"/>
      <c r="D216" s="31" t="s">
        <v>20</v>
      </c>
      <c r="E216" s="28">
        <f>E210*J216</f>
        <v>6906.7241101600002</v>
      </c>
      <c r="F216" s="28">
        <f>F210*J216</f>
        <v>22768.769983680002</v>
      </c>
      <c r="G216" s="28">
        <f>G210*J216</f>
        <v>24588.884453279999</v>
      </c>
      <c r="H216" s="29">
        <f>J216*H210</f>
        <v>5086.6096405600001</v>
      </c>
      <c r="J216" s="3">
        <v>0.14274400000000001</v>
      </c>
    </row>
    <row r="217" spans="1:10" ht="22.5">
      <c r="A217" s="25"/>
      <c r="B217" s="26"/>
      <c r="C217" s="27"/>
      <c r="D217" s="31" t="s">
        <v>21</v>
      </c>
      <c r="E217" s="28">
        <f>E210*J217</f>
        <v>5667.04203297</v>
      </c>
      <c r="F217" s="28">
        <f>F210*J217</f>
        <v>18682.022689560003</v>
      </c>
      <c r="G217" s="28">
        <f>G210*J217</f>
        <v>20175.446350260001</v>
      </c>
      <c r="H217" s="29">
        <f>H210*J217</f>
        <v>4173.6183722699998</v>
      </c>
      <c r="J217" s="3">
        <v>0.117123</v>
      </c>
    </row>
    <row r="218" spans="1:10" ht="12.75" customHeight="1">
      <c r="A218" s="25"/>
      <c r="B218" s="26"/>
      <c r="C218" s="27"/>
      <c r="D218" s="31" t="s">
        <v>22</v>
      </c>
      <c r="E218" s="28">
        <f>E210*J218</f>
        <v>206.60561530000001</v>
      </c>
      <c r="F218" s="28">
        <f>F210*J218</f>
        <v>681.09796440000002</v>
      </c>
      <c r="G218" s="28">
        <f>G210*J218</f>
        <v>735.54430740000009</v>
      </c>
      <c r="H218" s="29">
        <f>H210*J218</f>
        <v>152.1592723</v>
      </c>
      <c r="J218" s="3">
        <v>4.2700000000000004E-3</v>
      </c>
    </row>
    <row r="219" spans="1:10" ht="12.75" customHeight="1">
      <c r="A219" s="25"/>
      <c r="B219" s="26"/>
      <c r="C219" s="27"/>
      <c r="D219" s="31" t="s">
        <v>23</v>
      </c>
      <c r="E219" s="28">
        <f>E210*J219</f>
        <v>7497.0258681599998</v>
      </c>
      <c r="F219" s="28">
        <f>F210*J219</f>
        <v>24714.764167680001</v>
      </c>
      <c r="G219" s="28">
        <f>G210*J219</f>
        <v>26690.439617280001</v>
      </c>
      <c r="H219" s="29">
        <f>H210*J219</f>
        <v>5521.3504185599995</v>
      </c>
      <c r="J219" s="3">
        <v>0.154944</v>
      </c>
    </row>
    <row r="220" spans="1:10" ht="22.5">
      <c r="A220" s="25"/>
      <c r="B220" s="26"/>
      <c r="C220" s="27"/>
      <c r="D220" s="31" t="s">
        <v>24</v>
      </c>
      <c r="E220" s="28">
        <f>E210*J220</f>
        <v>8943.31356065</v>
      </c>
      <c r="F220" s="28">
        <f>F210*J220</f>
        <v>29482.609426200001</v>
      </c>
      <c r="G220" s="28">
        <f>G210*J220</f>
        <v>31839.422027699999</v>
      </c>
      <c r="H220" s="29">
        <f>H210*J220</f>
        <v>6586.5009591499993</v>
      </c>
      <c r="J220" s="3">
        <v>0.184835</v>
      </c>
    </row>
    <row r="221" spans="1:10" ht="12.75" customHeight="1">
      <c r="A221" s="25"/>
      <c r="B221" s="26"/>
      <c r="C221" s="27"/>
      <c r="D221" s="31" t="s">
        <v>25</v>
      </c>
      <c r="E221" s="28">
        <f>E210*J221</f>
        <v>1239.68207719</v>
      </c>
      <c r="F221" s="28">
        <f>F210*J221</f>
        <v>4086.7472941200003</v>
      </c>
      <c r="G221" s="28">
        <f>G210*J221</f>
        <v>4413.4381030200002</v>
      </c>
      <c r="H221" s="29">
        <f>H210*J221</f>
        <v>912.99126828999999</v>
      </c>
      <c r="J221" s="3">
        <v>2.5621000000000001E-2</v>
      </c>
    </row>
    <row r="222" spans="1:10" ht="12.75" customHeight="1">
      <c r="A222" s="25"/>
      <c r="B222" s="26"/>
      <c r="C222" s="27"/>
      <c r="D222" s="41" t="s">
        <v>26</v>
      </c>
      <c r="E222" s="28" t="s">
        <v>81</v>
      </c>
      <c r="F222" s="28" t="s">
        <v>82</v>
      </c>
      <c r="G222" s="28" t="s">
        <v>83</v>
      </c>
      <c r="H222" s="29" t="s">
        <v>84</v>
      </c>
    </row>
    <row r="223" spans="1:10" ht="13.5" customHeight="1" thickBot="1">
      <c r="A223" s="33"/>
      <c r="B223" s="34"/>
      <c r="C223" s="35"/>
      <c r="D223" s="43" t="s">
        <v>29</v>
      </c>
      <c r="E223" s="50">
        <v>576.84</v>
      </c>
      <c r="F223" s="44"/>
      <c r="G223" s="50">
        <v>576.84</v>
      </c>
      <c r="H223" s="45"/>
    </row>
    <row r="224" spans="1:10" customFormat="1" ht="15.75" thickBot="1">
      <c r="A224" s="38"/>
      <c r="D224" s="116"/>
      <c r="E224" s="108"/>
      <c r="F224" s="108"/>
      <c r="G224" s="108"/>
      <c r="H224" s="108"/>
    </row>
    <row r="225" spans="1:10">
      <c r="A225" s="13" t="s">
        <v>10</v>
      </c>
      <c r="B225" s="14" t="s">
        <v>11</v>
      </c>
      <c r="C225" s="39">
        <v>16</v>
      </c>
      <c r="D225" s="40" t="s">
        <v>12</v>
      </c>
      <c r="E225" s="17">
        <v>43526.37</v>
      </c>
      <c r="F225" s="17">
        <v>212523.33</v>
      </c>
      <c r="G225" s="17">
        <v>217543.74</v>
      </c>
      <c r="H225" s="18">
        <v>38505.96</v>
      </c>
    </row>
    <row r="226" spans="1:10" ht="12.75" customHeight="1">
      <c r="A226" s="19"/>
      <c r="B226" s="20"/>
      <c r="C226" s="21"/>
      <c r="D226" s="41" t="s">
        <v>13</v>
      </c>
      <c r="E226" s="28" t="s">
        <v>85</v>
      </c>
      <c r="F226" s="28" t="s">
        <v>86</v>
      </c>
      <c r="G226" s="28" t="s">
        <v>87</v>
      </c>
      <c r="H226" s="29" t="s">
        <v>88</v>
      </c>
    </row>
    <row r="227" spans="1:10" ht="12.75" customHeight="1">
      <c r="A227" s="25"/>
      <c r="B227" s="26"/>
      <c r="C227" s="27"/>
      <c r="D227" s="41" t="s">
        <v>14</v>
      </c>
      <c r="E227" s="28">
        <v>32696.560000000001</v>
      </c>
      <c r="F227" s="28">
        <v>158028.57</v>
      </c>
      <c r="G227" s="28">
        <v>162186.07999999999</v>
      </c>
      <c r="H227" s="29">
        <v>28539.05</v>
      </c>
    </row>
    <row r="228" spans="1:10" ht="12.75" customHeight="1">
      <c r="A228" s="25"/>
      <c r="B228" s="26"/>
      <c r="C228" s="27"/>
      <c r="D228" s="30" t="s">
        <v>15</v>
      </c>
      <c r="E228" s="28"/>
      <c r="F228" s="28"/>
      <c r="G228" s="28"/>
      <c r="H228" s="29"/>
    </row>
    <row r="229" spans="1:10" ht="12.75" customHeight="1">
      <c r="A229" s="25"/>
      <c r="B229" s="26"/>
      <c r="C229" s="27"/>
      <c r="D229" s="31" t="s">
        <v>27</v>
      </c>
      <c r="E229" s="28">
        <f>E227*J229</f>
        <v>5.9834704800000003</v>
      </c>
      <c r="F229" s="28">
        <f>F227*J229</f>
        <v>28.919228310000001</v>
      </c>
      <c r="G229" s="28">
        <f>G227*J229</f>
        <v>29.68005264</v>
      </c>
      <c r="H229" s="29">
        <f>H227*J229</f>
        <v>5.2226461500000001</v>
      </c>
      <c r="J229" s="3">
        <v>1.83E-4</v>
      </c>
    </row>
    <row r="230" spans="1:10" ht="12.75" customHeight="1">
      <c r="A230" s="25"/>
      <c r="B230" s="26"/>
      <c r="C230" s="27"/>
      <c r="D230" s="31" t="s">
        <v>17</v>
      </c>
      <c r="E230" s="28">
        <f>E227*J230</f>
        <v>4208.4723272800002</v>
      </c>
      <c r="F230" s="28">
        <f>F227*J230</f>
        <v>20340.331330410001</v>
      </c>
      <c r="G230" s="28">
        <f>G227*J230</f>
        <v>20875.456915039998</v>
      </c>
      <c r="H230" s="29">
        <f>H227*J230</f>
        <v>3673.3467426499997</v>
      </c>
      <c r="J230" s="3">
        <v>0.12871299999999999</v>
      </c>
    </row>
    <row r="231" spans="1:10" ht="12.75" customHeight="1">
      <c r="A231" s="25"/>
      <c r="B231" s="26"/>
      <c r="C231" s="27"/>
      <c r="D231" s="31" t="s">
        <v>18</v>
      </c>
      <c r="E231" s="28">
        <f>E227*J231</f>
        <v>5185.8052022399997</v>
      </c>
      <c r="F231" s="28">
        <f>F227*J231</f>
        <v>25063.963316280002</v>
      </c>
      <c r="G231" s="28">
        <f>G227*J231</f>
        <v>25723.361032319997</v>
      </c>
      <c r="H231" s="29">
        <f>H227*J231</f>
        <v>4526.4074861999998</v>
      </c>
      <c r="J231" s="3">
        <v>0.15860399999999999</v>
      </c>
    </row>
    <row r="232" spans="1:10" ht="12.75" customHeight="1">
      <c r="A232" s="25"/>
      <c r="B232" s="26"/>
      <c r="C232" s="27"/>
      <c r="D232" s="31" t="s">
        <v>19</v>
      </c>
      <c r="E232" s="28">
        <f>E227*J232</f>
        <v>2712.57201072</v>
      </c>
      <c r="F232" s="28">
        <f>F227*J232</f>
        <v>13110.366224339999</v>
      </c>
      <c r="G232" s="28">
        <f>G227*J232</f>
        <v>13455.281568959997</v>
      </c>
      <c r="H232" s="29">
        <f>H227*J232</f>
        <v>2367.6566660999997</v>
      </c>
      <c r="J232" s="3">
        <v>8.2961999999999994E-2</v>
      </c>
    </row>
    <row r="233" spans="1:10" ht="12.75" customHeight="1">
      <c r="A233" s="25"/>
      <c r="B233" s="26"/>
      <c r="C233" s="27"/>
      <c r="D233" s="31" t="s">
        <v>20</v>
      </c>
      <c r="E233" s="28">
        <f>E227*J233</f>
        <v>4667.2377606400005</v>
      </c>
      <c r="F233" s="28">
        <f>F227*J233</f>
        <v>22557.630196080001</v>
      </c>
      <c r="G233" s="28">
        <f>G227*J233</f>
        <v>23151.089803520001</v>
      </c>
      <c r="H233" s="29">
        <f>J233*H227</f>
        <v>4073.7781532000004</v>
      </c>
      <c r="J233" s="3">
        <v>0.14274400000000001</v>
      </c>
    </row>
    <row r="234" spans="1:10" ht="22.5">
      <c r="A234" s="25"/>
      <c r="B234" s="26"/>
      <c r="C234" s="27"/>
      <c r="D234" s="31" t="s">
        <v>21</v>
      </c>
      <c r="E234" s="28">
        <f>E227*J234</f>
        <v>3829.5191968800004</v>
      </c>
      <c r="F234" s="28">
        <f>F227*J234</f>
        <v>18508.78020411</v>
      </c>
      <c r="G234" s="28">
        <f>G227*J234</f>
        <v>18995.72024784</v>
      </c>
      <c r="H234" s="29">
        <f>H227*J234</f>
        <v>3342.5791531499999</v>
      </c>
      <c r="J234" s="3">
        <v>0.117123</v>
      </c>
    </row>
    <row r="235" spans="1:10" ht="12.75" customHeight="1">
      <c r="A235" s="25"/>
      <c r="B235" s="26"/>
      <c r="C235" s="27"/>
      <c r="D235" s="31" t="s">
        <v>22</v>
      </c>
      <c r="E235" s="28">
        <f>E227*J235</f>
        <v>139.61431120000003</v>
      </c>
      <c r="F235" s="28">
        <f>F227*J235</f>
        <v>674.78199390000009</v>
      </c>
      <c r="G235" s="28">
        <f>G227*J235</f>
        <v>692.53456159999996</v>
      </c>
      <c r="H235" s="29">
        <f>H227*J235</f>
        <v>121.8617435</v>
      </c>
      <c r="J235" s="3">
        <v>4.2700000000000004E-3</v>
      </c>
    </row>
    <row r="236" spans="1:10" ht="12.75" customHeight="1">
      <c r="A236" s="25"/>
      <c r="B236" s="26"/>
      <c r="C236" s="27"/>
      <c r="D236" s="31" t="s">
        <v>23</v>
      </c>
      <c r="E236" s="28">
        <f>E227*J236</f>
        <v>5066.1357926400005</v>
      </c>
      <c r="F236" s="28">
        <f>F227*J236</f>
        <v>24485.57875008</v>
      </c>
      <c r="G236" s="28">
        <f>G227*J236</f>
        <v>25129.759979519997</v>
      </c>
      <c r="H236" s="29">
        <f>H227*J236</f>
        <v>4421.9545631999999</v>
      </c>
      <c r="J236" s="3">
        <v>0.154944</v>
      </c>
    </row>
    <row r="237" spans="1:10" ht="22.5">
      <c r="A237" s="25"/>
      <c r="B237" s="26"/>
      <c r="C237" s="27"/>
      <c r="D237" s="31" t="s">
        <v>24</v>
      </c>
      <c r="E237" s="28">
        <f>E227*J237</f>
        <v>6043.4686676000001</v>
      </c>
      <c r="F237" s="28">
        <f>F227*J237</f>
        <v>29209.210735950001</v>
      </c>
      <c r="G237" s="28">
        <f>G227*J237</f>
        <v>29977.664096799999</v>
      </c>
      <c r="H237" s="29">
        <f>H227*J237</f>
        <v>5275.0153067499996</v>
      </c>
      <c r="J237" s="3">
        <v>0.184835</v>
      </c>
    </row>
    <row r="238" spans="1:10" ht="12.75" customHeight="1">
      <c r="A238" s="25"/>
      <c r="B238" s="26"/>
      <c r="C238" s="27"/>
      <c r="D238" s="31" t="s">
        <v>25</v>
      </c>
      <c r="E238" s="28">
        <f>E227*J238</f>
        <v>837.71856376000005</v>
      </c>
      <c r="F238" s="28">
        <f>F227*J238</f>
        <v>4048.8499919700002</v>
      </c>
      <c r="G238" s="28">
        <f>G227*J238</f>
        <v>4155.3695556800003</v>
      </c>
      <c r="H238" s="29">
        <f>H227*J238</f>
        <v>731.19900005</v>
      </c>
      <c r="J238" s="3">
        <v>2.5621000000000001E-2</v>
      </c>
    </row>
    <row r="239" spans="1:10" ht="13.5" customHeight="1" thickBot="1">
      <c r="A239" s="33"/>
      <c r="B239" s="34"/>
      <c r="C239" s="35"/>
      <c r="D239" s="43" t="s">
        <v>26</v>
      </c>
      <c r="E239" s="44" t="s">
        <v>89</v>
      </c>
      <c r="F239" s="44" t="s">
        <v>90</v>
      </c>
      <c r="G239" s="44" t="s">
        <v>91</v>
      </c>
      <c r="H239" s="45" t="s">
        <v>92</v>
      </c>
    </row>
    <row r="240" spans="1:10" customFormat="1" ht="15.75" thickBot="1">
      <c r="A240" s="38"/>
      <c r="D240" s="116"/>
      <c r="E240" s="108"/>
      <c r="F240" s="108"/>
      <c r="G240" s="108"/>
      <c r="H240" s="108"/>
    </row>
    <row r="241" spans="1:10">
      <c r="A241" s="13" t="s">
        <v>10</v>
      </c>
      <c r="B241" s="14" t="s">
        <v>11</v>
      </c>
      <c r="C241" s="39">
        <v>17</v>
      </c>
      <c r="D241" s="40" t="s">
        <v>12</v>
      </c>
      <c r="E241" s="17">
        <v>65426.86</v>
      </c>
      <c r="F241" s="17">
        <v>214749.12</v>
      </c>
      <c r="G241" s="17">
        <v>221601.49</v>
      </c>
      <c r="H241" s="18">
        <v>58574.49</v>
      </c>
    </row>
    <row r="242" spans="1:10" ht="12.75" customHeight="1">
      <c r="A242" s="19"/>
      <c r="B242" s="20"/>
      <c r="C242" s="21"/>
      <c r="D242" s="41" t="s">
        <v>13</v>
      </c>
      <c r="E242" s="28" t="s">
        <v>93</v>
      </c>
      <c r="F242" s="28" t="s">
        <v>94</v>
      </c>
      <c r="G242" s="28" t="s">
        <v>95</v>
      </c>
      <c r="H242" s="29" t="s">
        <v>96</v>
      </c>
    </row>
    <row r="243" spans="1:10" ht="12.75" customHeight="1">
      <c r="A243" s="25"/>
      <c r="B243" s="26"/>
      <c r="C243" s="27"/>
      <c r="D243" s="41" t="s">
        <v>14</v>
      </c>
      <c r="E243" s="28">
        <v>50039.61</v>
      </c>
      <c r="F243" s="28">
        <v>158687.28</v>
      </c>
      <c r="G243" s="28">
        <v>164497.21</v>
      </c>
      <c r="H243" s="29">
        <v>44229.68</v>
      </c>
    </row>
    <row r="244" spans="1:10" ht="12.75" customHeight="1">
      <c r="A244" s="25"/>
      <c r="B244" s="26"/>
      <c r="C244" s="27"/>
      <c r="D244" s="30" t="s">
        <v>15</v>
      </c>
      <c r="E244" s="28"/>
      <c r="F244" s="28"/>
      <c r="G244" s="28"/>
      <c r="H244" s="29"/>
    </row>
    <row r="245" spans="1:10" ht="12.75" customHeight="1">
      <c r="A245" s="25"/>
      <c r="B245" s="26"/>
      <c r="C245" s="27"/>
      <c r="D245" s="31" t="s">
        <v>27</v>
      </c>
      <c r="E245" s="28">
        <f>E243*J245</f>
        <v>9.1572486299999998</v>
      </c>
      <c r="F245" s="28">
        <f>F243*J245</f>
        <v>29.039772240000001</v>
      </c>
      <c r="G245" s="28">
        <f>G243*J245</f>
        <v>30.102989429999997</v>
      </c>
      <c r="H245" s="29">
        <f>H243*J245</f>
        <v>8.0940314400000002</v>
      </c>
      <c r="J245" s="3">
        <v>1.83E-4</v>
      </c>
    </row>
    <row r="246" spans="1:10" ht="12.75" customHeight="1">
      <c r="A246" s="25"/>
      <c r="B246" s="26"/>
      <c r="C246" s="27"/>
      <c r="D246" s="31" t="s">
        <v>17</v>
      </c>
      <c r="E246" s="28">
        <f>E243*J246</f>
        <v>6440.7483219300002</v>
      </c>
      <c r="F246" s="28">
        <f>F243*J246</f>
        <v>20425.115870639998</v>
      </c>
      <c r="G246" s="28">
        <f>G243*J246</f>
        <v>21172.929390729998</v>
      </c>
      <c r="H246" s="29">
        <f>H243*J246</f>
        <v>5692.9348018399996</v>
      </c>
      <c r="J246" s="3">
        <v>0.12871299999999999</v>
      </c>
    </row>
    <row r="247" spans="1:10" ht="12.75" customHeight="1">
      <c r="A247" s="25"/>
      <c r="B247" s="26"/>
      <c r="C247" s="27"/>
      <c r="D247" s="31" t="s">
        <v>18</v>
      </c>
      <c r="E247" s="28">
        <f>E243*J247</f>
        <v>7936.48230444</v>
      </c>
      <c r="F247" s="28">
        <f>F243*J247</f>
        <v>25168.437357119998</v>
      </c>
      <c r="G247" s="28">
        <f>G243*J247</f>
        <v>26089.915494839999</v>
      </c>
      <c r="H247" s="29">
        <f>H243*J247</f>
        <v>7015.0041667199994</v>
      </c>
      <c r="J247" s="3">
        <v>0.15860399999999999</v>
      </c>
    </row>
    <row r="248" spans="1:10" ht="12.75" customHeight="1">
      <c r="A248" s="25"/>
      <c r="B248" s="26"/>
      <c r="C248" s="27"/>
      <c r="D248" s="31" t="s">
        <v>19</v>
      </c>
      <c r="E248" s="28">
        <f>E243*J248</f>
        <v>4151.3861248200001</v>
      </c>
      <c r="F248" s="28">
        <f>F243*J248</f>
        <v>13165.014123359999</v>
      </c>
      <c r="G248" s="28">
        <f>G243*J248</f>
        <v>13647.017536019999</v>
      </c>
      <c r="H248" s="29">
        <f>H243*J248</f>
        <v>3669.3827121599998</v>
      </c>
      <c r="J248" s="3">
        <v>8.2961999999999994E-2</v>
      </c>
    </row>
    <row r="249" spans="1:10" ht="12.75" customHeight="1">
      <c r="A249" s="25"/>
      <c r="B249" s="26"/>
      <c r="C249" s="27"/>
      <c r="D249" s="31" t="s">
        <v>20</v>
      </c>
      <c r="E249" s="28">
        <f>E243*J249</f>
        <v>7142.8540898400006</v>
      </c>
      <c r="F249" s="28">
        <f>F243*J249</f>
        <v>22651.657096320003</v>
      </c>
      <c r="G249" s="28">
        <f>G243*J249</f>
        <v>23480.98974424</v>
      </c>
      <c r="H249" s="29">
        <f>J249*H243</f>
        <v>6313.5214419200001</v>
      </c>
      <c r="J249" s="3">
        <v>0.14274400000000001</v>
      </c>
    </row>
    <row r="250" spans="1:10" ht="22.5">
      <c r="A250" s="25"/>
      <c r="B250" s="26"/>
      <c r="C250" s="27"/>
      <c r="D250" s="31" t="s">
        <v>21</v>
      </c>
      <c r="E250" s="28">
        <f>E243*J250</f>
        <v>5860.7892420300004</v>
      </c>
      <c r="F250" s="28">
        <f>F243*J250</f>
        <v>18585.930295440001</v>
      </c>
      <c r="G250" s="28">
        <f>G243*J250</f>
        <v>19266.406726829999</v>
      </c>
      <c r="H250" s="29">
        <f>H243*J250</f>
        <v>5180.31281064</v>
      </c>
      <c r="J250" s="3">
        <v>0.117123</v>
      </c>
    </row>
    <row r="251" spans="1:10" ht="12.75" customHeight="1">
      <c r="A251" s="25"/>
      <c r="B251" s="26"/>
      <c r="C251" s="27"/>
      <c r="D251" s="31" t="s">
        <v>22</v>
      </c>
      <c r="E251" s="28">
        <f>E243*J251</f>
        <v>213.66913470000003</v>
      </c>
      <c r="F251" s="28">
        <f>F243*J251</f>
        <v>677.59468560000005</v>
      </c>
      <c r="G251" s="28">
        <f>G243*J251</f>
        <v>702.40308670000002</v>
      </c>
      <c r="H251" s="29">
        <f>H243*J251</f>
        <v>188.8607336</v>
      </c>
      <c r="J251" s="3">
        <v>4.2700000000000004E-3</v>
      </c>
    </row>
    <row r="252" spans="1:10" ht="12.75" customHeight="1">
      <c r="A252" s="25"/>
      <c r="B252" s="26"/>
      <c r="C252" s="27"/>
      <c r="D252" s="31" t="s">
        <v>23</v>
      </c>
      <c r="E252" s="28">
        <f>E243*J252</f>
        <v>7753.3373318399999</v>
      </c>
      <c r="F252" s="28">
        <f>F243*J252</f>
        <v>24587.641912319999</v>
      </c>
      <c r="G252" s="28">
        <f>G243*J252</f>
        <v>25487.85570624</v>
      </c>
      <c r="H252" s="29">
        <f>H243*J252</f>
        <v>6853.1235379199998</v>
      </c>
      <c r="J252" s="3">
        <v>0.154944</v>
      </c>
    </row>
    <row r="253" spans="1:10" ht="22.5">
      <c r="A253" s="25"/>
      <c r="B253" s="26"/>
      <c r="C253" s="27"/>
      <c r="D253" s="31" t="s">
        <v>24</v>
      </c>
      <c r="E253" s="28">
        <f>E243*J253</f>
        <v>9249.0713143499997</v>
      </c>
      <c r="F253" s="28">
        <f>F243*J253</f>
        <v>29330.963398799999</v>
      </c>
      <c r="G253" s="28">
        <f>G243*J253</f>
        <v>30404.841810349997</v>
      </c>
      <c r="H253" s="29">
        <f>H243*J253</f>
        <v>8175.1929028000004</v>
      </c>
      <c r="J253" s="3">
        <v>0.184835</v>
      </c>
    </row>
    <row r="254" spans="1:10" ht="12.75" customHeight="1">
      <c r="A254" s="25"/>
      <c r="B254" s="26"/>
      <c r="C254" s="27"/>
      <c r="D254" s="31" t="s">
        <v>25</v>
      </c>
      <c r="E254" s="28">
        <f>E243*J254</f>
        <v>1282.0648478100002</v>
      </c>
      <c r="F254" s="28">
        <f>F243*J254</f>
        <v>4065.7268008800002</v>
      </c>
      <c r="G254" s="28">
        <f>G243*J254</f>
        <v>4214.5830174100001</v>
      </c>
      <c r="H254" s="29">
        <f>H243*J254</f>
        <v>1133.20863128</v>
      </c>
      <c r="J254" s="3">
        <v>2.5621000000000001E-2</v>
      </c>
    </row>
    <row r="255" spans="1:10" ht="13.5" customHeight="1" thickBot="1">
      <c r="A255" s="33"/>
      <c r="B255" s="34"/>
      <c r="C255" s="35"/>
      <c r="D255" s="43" t="s">
        <v>26</v>
      </c>
      <c r="E255" s="28" t="s">
        <v>97</v>
      </c>
      <c r="F255" s="28" t="s">
        <v>98</v>
      </c>
      <c r="G255" s="28" t="s">
        <v>99</v>
      </c>
      <c r="H255" s="29" t="s">
        <v>100</v>
      </c>
    </row>
    <row r="256" spans="1:10" customFormat="1" ht="15.75" thickBot="1">
      <c r="A256" s="38"/>
      <c r="D256" s="116"/>
      <c r="E256" s="108"/>
      <c r="F256" s="108"/>
      <c r="G256" s="108"/>
      <c r="H256" s="108"/>
    </row>
    <row r="257" spans="1:10">
      <c r="A257" s="13" t="s">
        <v>10</v>
      </c>
      <c r="B257" s="14" t="s">
        <v>11</v>
      </c>
      <c r="C257" s="39">
        <v>18</v>
      </c>
      <c r="D257" s="40" t="s">
        <v>12</v>
      </c>
      <c r="E257" s="17">
        <v>48326.559999999998</v>
      </c>
      <c r="F257" s="17">
        <v>210820.2</v>
      </c>
      <c r="G257" s="17">
        <v>221002.55</v>
      </c>
      <c r="H257" s="18">
        <v>38144.21</v>
      </c>
    </row>
    <row r="258" spans="1:10" ht="12.75" customHeight="1">
      <c r="A258" s="19"/>
      <c r="B258" s="20"/>
      <c r="C258" s="21"/>
      <c r="D258" s="41" t="s">
        <v>13</v>
      </c>
      <c r="E258" s="28" t="s">
        <v>101</v>
      </c>
      <c r="F258" s="28" t="s">
        <v>102</v>
      </c>
      <c r="G258" s="28" t="s">
        <v>103</v>
      </c>
      <c r="H258" s="29" t="s">
        <v>104</v>
      </c>
    </row>
    <row r="259" spans="1:10" ht="12.75" customHeight="1">
      <c r="A259" s="25"/>
      <c r="B259" s="26"/>
      <c r="C259" s="27"/>
      <c r="D259" s="41" t="s">
        <v>14</v>
      </c>
      <c r="E259" s="28">
        <v>36348.769999999997</v>
      </c>
      <c r="F259" s="28">
        <v>157776.72</v>
      </c>
      <c r="G259" s="28">
        <v>165484.44</v>
      </c>
      <c r="H259" s="29">
        <v>28641.05</v>
      </c>
    </row>
    <row r="260" spans="1:10" ht="12.75" customHeight="1">
      <c r="A260" s="25"/>
      <c r="B260" s="26"/>
      <c r="C260" s="27"/>
      <c r="D260" s="30" t="s">
        <v>15</v>
      </c>
      <c r="E260" s="28"/>
      <c r="F260" s="28"/>
      <c r="G260" s="28"/>
      <c r="H260" s="29"/>
    </row>
    <row r="261" spans="1:10" ht="12.75" customHeight="1">
      <c r="A261" s="25"/>
      <c r="B261" s="26"/>
      <c r="C261" s="27"/>
      <c r="D261" s="31" t="s">
        <v>27</v>
      </c>
      <c r="E261" s="28">
        <f>E259*J261</f>
        <v>6.6518249099999993</v>
      </c>
      <c r="F261" s="28">
        <f>F259*J261</f>
        <v>28.873139760000001</v>
      </c>
      <c r="G261" s="28">
        <f>G259*J261</f>
        <v>30.28365252</v>
      </c>
      <c r="H261" s="29">
        <f>H259*J261</f>
        <v>5.2413121499999997</v>
      </c>
      <c r="J261" s="3">
        <v>1.83E-4</v>
      </c>
    </row>
    <row r="262" spans="1:10" ht="12.75" customHeight="1">
      <c r="A262" s="25"/>
      <c r="B262" s="26"/>
      <c r="C262" s="27"/>
      <c r="D262" s="31" t="s">
        <v>17</v>
      </c>
      <c r="E262" s="28">
        <f>E259*J262</f>
        <v>4678.5592330099989</v>
      </c>
      <c r="F262" s="28">
        <f>F259*J262</f>
        <v>20307.914961359998</v>
      </c>
      <c r="G262" s="28">
        <f>G259*J262</f>
        <v>21299.998725720001</v>
      </c>
      <c r="H262" s="29">
        <f>H259*J262</f>
        <v>3686.4754686499996</v>
      </c>
      <c r="J262" s="3">
        <v>0.12871299999999999</v>
      </c>
    </row>
    <row r="263" spans="1:10" ht="12.75" customHeight="1">
      <c r="A263" s="25"/>
      <c r="B263" s="26"/>
      <c r="C263" s="27"/>
      <c r="D263" s="31" t="s">
        <v>18</v>
      </c>
      <c r="E263" s="28">
        <f>E259*J263</f>
        <v>5765.0603170799995</v>
      </c>
      <c r="F263" s="28">
        <f>F259*J263</f>
        <v>25024.01889888</v>
      </c>
      <c r="G263" s="28">
        <f>G259*J263</f>
        <v>26246.494121759999</v>
      </c>
      <c r="H263" s="29">
        <f>H259*J263</f>
        <v>4542.5850941999997</v>
      </c>
      <c r="J263" s="3">
        <v>0.15860399999999999</v>
      </c>
    </row>
    <row r="264" spans="1:10" ht="12.75" customHeight="1">
      <c r="A264" s="25"/>
      <c r="B264" s="26"/>
      <c r="C264" s="27"/>
      <c r="D264" s="31" t="s">
        <v>19</v>
      </c>
      <c r="E264" s="28">
        <f>E259*J264</f>
        <v>3015.5666567399994</v>
      </c>
      <c r="F264" s="28">
        <f>F259*J264</f>
        <v>13089.472244639999</v>
      </c>
      <c r="G264" s="28">
        <f>G259*J264</f>
        <v>13728.920111279998</v>
      </c>
      <c r="H264" s="29">
        <f>H259*J264</f>
        <v>2376.1187900999998</v>
      </c>
      <c r="J264" s="3">
        <v>8.2961999999999994E-2</v>
      </c>
    </row>
    <row r="265" spans="1:10" ht="12.75" customHeight="1">
      <c r="A265" s="25"/>
      <c r="B265" s="26"/>
      <c r="C265" s="27"/>
      <c r="D265" s="31" t="s">
        <v>20</v>
      </c>
      <c r="E265" s="28">
        <f>E259*J265</f>
        <v>5188.5688248799997</v>
      </c>
      <c r="F265" s="28">
        <f>F259*J265</f>
        <v>22521.680119680001</v>
      </c>
      <c r="G265" s="28">
        <f>G259*J265</f>
        <v>23621.910903360003</v>
      </c>
      <c r="H265" s="29">
        <f>J265*H259</f>
        <v>4088.3380412000001</v>
      </c>
      <c r="J265" s="3">
        <v>0.14274400000000001</v>
      </c>
    </row>
    <row r="266" spans="1:10" ht="22.5">
      <c r="A266" s="25"/>
      <c r="B266" s="26"/>
      <c r="C266" s="27"/>
      <c r="D266" s="31" t="s">
        <v>21</v>
      </c>
      <c r="E266" s="28">
        <f>E259*J266</f>
        <v>4257.2769887099994</v>
      </c>
      <c r="F266" s="28">
        <f>F259*J266</f>
        <v>18479.282776560001</v>
      </c>
      <c r="G266" s="28">
        <f>G259*J266</f>
        <v>19382.034066120003</v>
      </c>
      <c r="H266" s="29">
        <f>H259*J266</f>
        <v>3354.52569915</v>
      </c>
      <c r="J266" s="3">
        <v>0.117123</v>
      </c>
    </row>
    <row r="267" spans="1:10" ht="12.75" customHeight="1">
      <c r="A267" s="25"/>
      <c r="B267" s="26"/>
      <c r="C267" s="27"/>
      <c r="D267" s="31" t="s">
        <v>22</v>
      </c>
      <c r="E267" s="28">
        <f>E259*J267</f>
        <v>155.20924790000001</v>
      </c>
      <c r="F267" s="28">
        <f>F259*J267</f>
        <v>673.70659440000009</v>
      </c>
      <c r="G267" s="28">
        <f>G259*J267</f>
        <v>706.61855880000007</v>
      </c>
      <c r="H267" s="29">
        <f>H259*J267</f>
        <v>122.29728350000001</v>
      </c>
      <c r="J267" s="3">
        <v>4.2700000000000004E-3</v>
      </c>
    </row>
    <row r="268" spans="1:10" ht="12.75" customHeight="1">
      <c r="A268" s="25"/>
      <c r="B268" s="26"/>
      <c r="C268" s="27"/>
      <c r="D268" s="31" t="s">
        <v>23</v>
      </c>
      <c r="E268" s="28">
        <f>E259*J268</f>
        <v>5632.0238188799995</v>
      </c>
      <c r="F268" s="28">
        <f>F259*J268</f>
        <v>24446.556103679999</v>
      </c>
      <c r="G268" s="28">
        <f>G259*J268</f>
        <v>25640.821071359998</v>
      </c>
      <c r="H268" s="29">
        <f>H259*J268</f>
        <v>4437.7588512000002</v>
      </c>
      <c r="J268" s="3">
        <v>0.154944</v>
      </c>
    </row>
    <row r="269" spans="1:10" ht="22.5">
      <c r="A269" s="25"/>
      <c r="B269" s="26"/>
      <c r="C269" s="27"/>
      <c r="D269" s="31" t="s">
        <v>24</v>
      </c>
      <c r="E269" s="28">
        <f>E259*J269</f>
        <v>6718.5249029499992</v>
      </c>
      <c r="F269" s="28">
        <f>F259*J269</f>
        <v>29162.660041200001</v>
      </c>
      <c r="G269" s="28">
        <f>G259*J269</f>
        <v>30587.3164674</v>
      </c>
      <c r="H269" s="29">
        <f>H259*J269</f>
        <v>5293.8684767499999</v>
      </c>
      <c r="J269" s="3">
        <v>0.184835</v>
      </c>
    </row>
    <row r="270" spans="1:10" ht="12.75" customHeight="1">
      <c r="A270" s="25"/>
      <c r="B270" s="26"/>
      <c r="C270" s="27"/>
      <c r="D270" s="31" t="s">
        <v>25</v>
      </c>
      <c r="E270" s="28">
        <f>E259*J270</f>
        <v>931.29183617000001</v>
      </c>
      <c r="F270" s="28">
        <f>F259*J270</f>
        <v>4042.3973431200002</v>
      </c>
      <c r="G270" s="28">
        <f>G259*J270</f>
        <v>4239.87683724</v>
      </c>
      <c r="H270" s="29">
        <f>H259*J270</f>
        <v>733.81234204999998</v>
      </c>
      <c r="J270" s="3">
        <v>2.5621000000000001E-2</v>
      </c>
    </row>
    <row r="271" spans="1:10" ht="12.75" customHeight="1">
      <c r="A271" s="25"/>
      <c r="B271" s="26"/>
      <c r="C271" s="27"/>
      <c r="D271" s="41" t="s">
        <v>26</v>
      </c>
      <c r="E271" s="28" t="s">
        <v>105</v>
      </c>
      <c r="F271" s="28" t="s">
        <v>106</v>
      </c>
      <c r="G271" s="28" t="s">
        <v>107</v>
      </c>
      <c r="H271" s="29" t="s">
        <v>108</v>
      </c>
    </row>
    <row r="272" spans="1:10" ht="13.5" customHeight="1" thickBot="1">
      <c r="A272" s="33"/>
      <c r="B272" s="34"/>
      <c r="C272" s="35"/>
      <c r="D272" s="43" t="s">
        <v>29</v>
      </c>
      <c r="E272" s="28">
        <v>500</v>
      </c>
      <c r="F272" s="28"/>
      <c r="G272" s="28">
        <v>500</v>
      </c>
      <c r="H272" s="29"/>
    </row>
    <row r="273" spans="1:10" customFormat="1" ht="15.75" thickBot="1">
      <c r="A273" s="38"/>
      <c r="D273" s="116"/>
      <c r="E273" s="108"/>
      <c r="F273" s="108"/>
      <c r="G273" s="108"/>
      <c r="H273" s="108"/>
    </row>
    <row r="274" spans="1:10">
      <c r="A274" s="13" t="s">
        <v>10</v>
      </c>
      <c r="B274" s="14" t="s">
        <v>11</v>
      </c>
      <c r="C274" s="39">
        <v>19</v>
      </c>
      <c r="D274" s="40" t="s">
        <v>12</v>
      </c>
      <c r="E274" s="17">
        <v>55797.29</v>
      </c>
      <c r="F274" s="17">
        <v>219846.92</v>
      </c>
      <c r="G274" s="17">
        <v>217626.32</v>
      </c>
      <c r="H274" s="18">
        <v>58017.89</v>
      </c>
    </row>
    <row r="275" spans="1:10" ht="12.75" customHeight="1">
      <c r="A275" s="19"/>
      <c r="B275" s="20"/>
      <c r="C275" s="21"/>
      <c r="D275" s="41" t="s">
        <v>13</v>
      </c>
      <c r="E275" s="28" t="s">
        <v>109</v>
      </c>
      <c r="F275" s="28" t="s">
        <v>110</v>
      </c>
      <c r="G275" s="28" t="s">
        <v>111</v>
      </c>
      <c r="H275" s="29" t="s">
        <v>112</v>
      </c>
    </row>
    <row r="276" spans="1:10" ht="12.75" customHeight="1">
      <c r="A276" s="25"/>
      <c r="B276" s="26"/>
      <c r="C276" s="27"/>
      <c r="D276" s="41" t="s">
        <v>14</v>
      </c>
      <c r="E276" s="28">
        <v>41786.129999999997</v>
      </c>
      <c r="F276" s="28">
        <v>162654.6</v>
      </c>
      <c r="G276" s="28">
        <v>161131.07</v>
      </c>
      <c r="H276" s="29">
        <v>43309.66</v>
      </c>
    </row>
    <row r="277" spans="1:10" ht="12.75" customHeight="1">
      <c r="A277" s="25"/>
      <c r="B277" s="26"/>
      <c r="C277" s="27"/>
      <c r="D277" s="30" t="s">
        <v>15</v>
      </c>
      <c r="E277" s="28"/>
      <c r="F277" s="28"/>
      <c r="G277" s="28"/>
      <c r="H277" s="29"/>
    </row>
    <row r="278" spans="1:10" ht="12.75" customHeight="1">
      <c r="A278" s="25"/>
      <c r="B278" s="26"/>
      <c r="C278" s="27"/>
      <c r="D278" s="31" t="s">
        <v>27</v>
      </c>
      <c r="E278" s="28">
        <f>E276*J278</f>
        <v>7.64686179</v>
      </c>
      <c r="F278" s="28">
        <f>F276*J278</f>
        <v>29.765791800000002</v>
      </c>
      <c r="G278" s="28">
        <f>G276*J278</f>
        <v>29.48698581</v>
      </c>
      <c r="H278" s="29">
        <f>H276*J278</f>
        <v>7.9256677800000004</v>
      </c>
      <c r="J278" s="3">
        <v>1.83E-4</v>
      </c>
    </row>
    <row r="279" spans="1:10" ht="12.75" customHeight="1">
      <c r="A279" s="25"/>
      <c r="B279" s="26"/>
      <c r="C279" s="27"/>
      <c r="D279" s="31" t="s">
        <v>17</v>
      </c>
      <c r="E279" s="28">
        <f>E276*J279</f>
        <v>5378.4181506899995</v>
      </c>
      <c r="F279" s="28">
        <f>F276*J279</f>
        <v>20935.761529799998</v>
      </c>
      <c r="G279" s="28">
        <f>G276*J279</f>
        <v>20739.663412909998</v>
      </c>
      <c r="H279" s="29">
        <f>H276*J279</f>
        <v>5574.5162675800002</v>
      </c>
      <c r="J279" s="3">
        <v>0.12871299999999999</v>
      </c>
    </row>
    <row r="280" spans="1:10" ht="12.75" customHeight="1">
      <c r="A280" s="25"/>
      <c r="B280" s="26"/>
      <c r="C280" s="27"/>
      <c r="D280" s="31" t="s">
        <v>18</v>
      </c>
      <c r="E280" s="28">
        <f>E276*J280</f>
        <v>6627.4473625199989</v>
      </c>
      <c r="F280" s="28">
        <f>F276*J280</f>
        <v>25797.6701784</v>
      </c>
      <c r="G280" s="28">
        <f>G276*J280</f>
        <v>25556.03222628</v>
      </c>
      <c r="H280" s="29">
        <f>H276*J280</f>
        <v>6869.0853146400004</v>
      </c>
      <c r="J280" s="3">
        <v>0.15860399999999999</v>
      </c>
    </row>
    <row r="281" spans="1:10" ht="12.75" customHeight="1">
      <c r="A281" s="25"/>
      <c r="B281" s="26"/>
      <c r="C281" s="27"/>
      <c r="D281" s="31" t="s">
        <v>19</v>
      </c>
      <c r="E281" s="28">
        <f>E276*J281</f>
        <v>3466.6609170599995</v>
      </c>
      <c r="F281" s="28">
        <f>F276*J281</f>
        <v>13494.1509252</v>
      </c>
      <c r="G281" s="28">
        <f>G276*J281</f>
        <v>13367.75582934</v>
      </c>
      <c r="H281" s="29">
        <f>H276*J281</f>
        <v>3593.0560129199998</v>
      </c>
      <c r="J281" s="3">
        <v>8.2961999999999994E-2</v>
      </c>
    </row>
    <row r="282" spans="1:10" ht="12.75" customHeight="1">
      <c r="A282" s="25"/>
      <c r="B282" s="26"/>
      <c r="C282" s="27"/>
      <c r="D282" s="31" t="s">
        <v>20</v>
      </c>
      <c r="E282" s="28">
        <f>E276*J282</f>
        <v>5964.7193407200002</v>
      </c>
      <c r="F282" s="28">
        <f>F276*J282</f>
        <v>23217.968222400003</v>
      </c>
      <c r="G282" s="28">
        <f>G276*J282</f>
        <v>23000.493456080003</v>
      </c>
      <c r="H282" s="29">
        <f>J282*H276</f>
        <v>6182.1941070400007</v>
      </c>
      <c r="J282" s="3">
        <v>0.14274400000000001</v>
      </c>
    </row>
    <row r="283" spans="1:10" ht="22.5">
      <c r="A283" s="25"/>
      <c r="B283" s="26"/>
      <c r="C283" s="27"/>
      <c r="D283" s="31" t="s">
        <v>21</v>
      </c>
      <c r="E283" s="28">
        <f>E276*J283</f>
        <v>4894.1169039899996</v>
      </c>
      <c r="F283" s="28">
        <f>F276*J283</f>
        <v>19050.594715800002</v>
      </c>
      <c r="G283" s="28">
        <f>G276*J283</f>
        <v>18872.15431161</v>
      </c>
      <c r="H283" s="29">
        <f>H276*J283</f>
        <v>5072.5573081800003</v>
      </c>
      <c r="J283" s="3">
        <v>0.117123</v>
      </c>
    </row>
    <row r="284" spans="1:10" ht="12.75" customHeight="1">
      <c r="A284" s="25"/>
      <c r="B284" s="26"/>
      <c r="C284" s="27"/>
      <c r="D284" s="31" t="s">
        <v>22</v>
      </c>
      <c r="E284" s="28">
        <f>E276*J284</f>
        <v>178.42677510000001</v>
      </c>
      <c r="F284" s="28">
        <f>F276*J284</f>
        <v>694.53514200000006</v>
      </c>
      <c r="G284" s="28">
        <f>G276*J284</f>
        <v>688.02966890000005</v>
      </c>
      <c r="H284" s="29">
        <f>H276*J284</f>
        <v>184.93224820000003</v>
      </c>
      <c r="J284" s="3">
        <v>4.2700000000000004E-3</v>
      </c>
    </row>
    <row r="285" spans="1:10" ht="12.75" customHeight="1">
      <c r="A285" s="25"/>
      <c r="B285" s="26"/>
      <c r="C285" s="27"/>
      <c r="D285" s="31" t="s">
        <v>23</v>
      </c>
      <c r="E285" s="28">
        <f>E276*J285</f>
        <v>6474.5101267199998</v>
      </c>
      <c r="F285" s="28">
        <f>F276*J285</f>
        <v>25202.354342400002</v>
      </c>
      <c r="G285" s="28">
        <f>G276*J285</f>
        <v>24966.292510080002</v>
      </c>
      <c r="H285" s="29">
        <f>H276*J285</f>
        <v>6710.5719590400004</v>
      </c>
      <c r="J285" s="3">
        <v>0.154944</v>
      </c>
    </row>
    <row r="286" spans="1:10" ht="22.5">
      <c r="A286" s="25"/>
      <c r="B286" s="26"/>
      <c r="C286" s="27"/>
      <c r="D286" s="31" t="s">
        <v>24</v>
      </c>
      <c r="E286" s="28">
        <f>E276*J286</f>
        <v>7723.5393385499992</v>
      </c>
      <c r="F286" s="28">
        <f>F276*J286</f>
        <v>30064.262991</v>
      </c>
      <c r="G286" s="28">
        <f>G276*J286</f>
        <v>29782.66132345</v>
      </c>
      <c r="H286" s="29">
        <f>H276*J286</f>
        <v>8005.1410061000006</v>
      </c>
      <c r="J286" s="3">
        <v>0.184835</v>
      </c>
    </row>
    <row r="287" spans="1:10" ht="12.75" customHeight="1">
      <c r="A287" s="25"/>
      <c r="B287" s="26"/>
      <c r="C287" s="27"/>
      <c r="D287" s="31" t="s">
        <v>25</v>
      </c>
      <c r="E287" s="28">
        <f>E276*J287</f>
        <v>1070.6024367299999</v>
      </c>
      <c r="F287" s="28">
        <f>F276*J287</f>
        <v>4167.3735065999999</v>
      </c>
      <c r="G287" s="28">
        <f>G276*J287</f>
        <v>4128.3391444700001</v>
      </c>
      <c r="H287" s="29">
        <f>H276*J287</f>
        <v>1109.6367988600002</v>
      </c>
      <c r="J287" s="3">
        <v>2.5621000000000001E-2</v>
      </c>
    </row>
    <row r="288" spans="1:10" ht="13.5" customHeight="1" thickBot="1">
      <c r="A288" s="33"/>
      <c r="B288" s="34"/>
      <c r="C288" s="35"/>
      <c r="D288" s="43" t="s">
        <v>26</v>
      </c>
      <c r="E288" s="28" t="s">
        <v>113</v>
      </c>
      <c r="F288" s="28" t="s">
        <v>114</v>
      </c>
      <c r="G288" s="28" t="s">
        <v>115</v>
      </c>
      <c r="H288" s="29" t="s">
        <v>116</v>
      </c>
    </row>
    <row r="289" spans="1:10" customFormat="1" ht="15.75" thickBot="1">
      <c r="A289" s="38"/>
      <c r="D289" s="116"/>
      <c r="E289" s="108"/>
      <c r="F289" s="108"/>
      <c r="G289" s="108"/>
      <c r="H289" s="108"/>
    </row>
    <row r="290" spans="1:10">
      <c r="A290" s="13" t="s">
        <v>10</v>
      </c>
      <c r="B290" s="14" t="s">
        <v>11</v>
      </c>
      <c r="C290" s="39">
        <v>20</v>
      </c>
      <c r="D290" s="40" t="s">
        <v>12</v>
      </c>
      <c r="E290" s="17">
        <v>96760.19</v>
      </c>
      <c r="F290" s="17">
        <v>215431.67999999999</v>
      </c>
      <c r="G290" s="17">
        <v>252113.59</v>
      </c>
      <c r="H290" s="18">
        <v>60078.28</v>
      </c>
    </row>
    <row r="291" spans="1:10" ht="12.75" customHeight="1">
      <c r="A291" s="19"/>
      <c r="B291" s="20"/>
      <c r="C291" s="21"/>
      <c r="D291" s="41" t="s">
        <v>13</v>
      </c>
      <c r="E291" s="28" t="s">
        <v>117</v>
      </c>
      <c r="F291" s="28" t="s">
        <v>118</v>
      </c>
      <c r="G291" s="28" t="s">
        <v>119</v>
      </c>
      <c r="H291" s="29" t="s">
        <v>120</v>
      </c>
    </row>
    <row r="292" spans="1:10" ht="12.75" customHeight="1">
      <c r="A292" s="25"/>
      <c r="B292" s="26"/>
      <c r="C292" s="27"/>
      <c r="D292" s="41" t="s">
        <v>14</v>
      </c>
      <c r="E292" s="28">
        <v>69529.02</v>
      </c>
      <c r="F292" s="28">
        <v>158681.64000000001</v>
      </c>
      <c r="G292" s="28">
        <v>184542</v>
      </c>
      <c r="H292" s="29">
        <v>43668.66</v>
      </c>
    </row>
    <row r="293" spans="1:10" ht="12.75" customHeight="1">
      <c r="A293" s="25"/>
      <c r="B293" s="26"/>
      <c r="C293" s="27"/>
      <c r="D293" s="30" t="s">
        <v>15</v>
      </c>
      <c r="E293" s="28"/>
      <c r="F293" s="28"/>
      <c r="G293" s="28"/>
      <c r="H293" s="29"/>
    </row>
    <row r="294" spans="1:10" ht="12.75" customHeight="1">
      <c r="A294" s="25"/>
      <c r="B294" s="26"/>
      <c r="C294" s="27"/>
      <c r="D294" s="31" t="s">
        <v>27</v>
      </c>
      <c r="E294" s="28">
        <f>E292*J294</f>
        <v>12.723810660000002</v>
      </c>
      <c r="F294" s="28">
        <f>F292*J294</f>
        <v>29.038740120000003</v>
      </c>
      <c r="G294" s="28">
        <f>G292*J294</f>
        <v>33.771186</v>
      </c>
      <c r="H294" s="29">
        <f>H292*J294</f>
        <v>7.9913647800000005</v>
      </c>
      <c r="J294" s="3">
        <v>1.83E-4</v>
      </c>
    </row>
    <row r="295" spans="1:10" ht="12.75" customHeight="1">
      <c r="A295" s="25"/>
      <c r="B295" s="26"/>
      <c r="C295" s="27"/>
      <c r="D295" s="31" t="s">
        <v>17</v>
      </c>
      <c r="E295" s="28">
        <f>E292*J295</f>
        <v>8949.2887512600009</v>
      </c>
      <c r="F295" s="28">
        <f>F292*J295</f>
        <v>20424.389929320001</v>
      </c>
      <c r="G295" s="28">
        <f>G292*J295</f>
        <v>23752.954446</v>
      </c>
      <c r="H295" s="29">
        <f>H292*J295</f>
        <v>5620.7242345800005</v>
      </c>
      <c r="J295" s="3">
        <v>0.12871299999999999</v>
      </c>
    </row>
    <row r="296" spans="1:10" ht="12.75" customHeight="1">
      <c r="A296" s="25"/>
      <c r="B296" s="26"/>
      <c r="C296" s="27"/>
      <c r="D296" s="31" t="s">
        <v>18</v>
      </c>
      <c r="E296" s="28">
        <f>E292*J296</f>
        <v>11027.580688080001</v>
      </c>
      <c r="F296" s="28">
        <f>F292*J296</f>
        <v>25167.54283056</v>
      </c>
      <c r="G296" s="28">
        <f>G292*J296</f>
        <v>29269.099367999999</v>
      </c>
      <c r="H296" s="29">
        <f>H292*J296</f>
        <v>6926.0241506400007</v>
      </c>
      <c r="J296" s="3">
        <v>0.15860399999999999</v>
      </c>
    </row>
    <row r="297" spans="1:10" ht="12.75" customHeight="1">
      <c r="A297" s="25"/>
      <c r="B297" s="26"/>
      <c r="C297" s="27"/>
      <c r="D297" s="31" t="s">
        <v>19</v>
      </c>
      <c r="E297" s="28">
        <f>E292*J297</f>
        <v>5768.2665572400001</v>
      </c>
      <c r="F297" s="28">
        <f>F292*J297</f>
        <v>13164.546217680001</v>
      </c>
      <c r="G297" s="28">
        <f>G292*J297</f>
        <v>15309.973403999998</v>
      </c>
      <c r="H297" s="29">
        <f>H292*J297</f>
        <v>3622.83937092</v>
      </c>
      <c r="J297" s="3">
        <v>8.2961999999999994E-2</v>
      </c>
    </row>
    <row r="298" spans="1:10" ht="12.75" customHeight="1">
      <c r="A298" s="25"/>
      <c r="B298" s="26"/>
      <c r="C298" s="27"/>
      <c r="D298" s="31" t="s">
        <v>20</v>
      </c>
      <c r="E298" s="28">
        <f>E292*J298</f>
        <v>9924.850430880002</v>
      </c>
      <c r="F298" s="28">
        <f>F292*J298</f>
        <v>22650.852020160004</v>
      </c>
      <c r="G298" s="28">
        <f>G292*J298</f>
        <v>26342.263248000003</v>
      </c>
      <c r="H298" s="29">
        <f>J298*H292</f>
        <v>6233.4392030400013</v>
      </c>
      <c r="J298" s="3">
        <v>0.14274400000000001</v>
      </c>
    </row>
    <row r="299" spans="1:10" ht="22.5">
      <c r="A299" s="25"/>
      <c r="B299" s="26"/>
      <c r="C299" s="27"/>
      <c r="D299" s="31" t="s">
        <v>21</v>
      </c>
      <c r="E299" s="28">
        <f>E292*J299</f>
        <v>8143.4474094600009</v>
      </c>
      <c r="F299" s="28">
        <f>F292*J299</f>
        <v>18585.269721720004</v>
      </c>
      <c r="G299" s="28">
        <f>G292*J299</f>
        <v>21614.112666000001</v>
      </c>
      <c r="H299" s="29">
        <f>H292*J299</f>
        <v>5114.6044651800003</v>
      </c>
      <c r="J299" s="3">
        <v>0.117123</v>
      </c>
    </row>
    <row r="300" spans="1:10" ht="12.75" customHeight="1">
      <c r="A300" s="25"/>
      <c r="B300" s="26"/>
      <c r="C300" s="27"/>
      <c r="D300" s="31" t="s">
        <v>22</v>
      </c>
      <c r="E300" s="28">
        <f>E292*J300</f>
        <v>296.88891540000003</v>
      </c>
      <c r="F300" s="28">
        <f>F292*J300</f>
        <v>677.57060280000007</v>
      </c>
      <c r="G300" s="28">
        <f>G292*J300</f>
        <v>787.99434000000008</v>
      </c>
      <c r="H300" s="29">
        <f>H292*J300</f>
        <v>186.46517820000003</v>
      </c>
      <c r="J300" s="3">
        <v>4.2700000000000004E-3</v>
      </c>
    </row>
    <row r="301" spans="1:10" ht="12.75" customHeight="1">
      <c r="A301" s="25"/>
      <c r="B301" s="26"/>
      <c r="C301" s="27"/>
      <c r="D301" s="31" t="s">
        <v>23</v>
      </c>
      <c r="E301" s="28">
        <f>E292*J301</f>
        <v>10773.104474880001</v>
      </c>
      <c r="F301" s="28">
        <f>F292*J301</f>
        <v>24586.768028160001</v>
      </c>
      <c r="G301" s="28">
        <f>G292*J301</f>
        <v>28593.675648</v>
      </c>
      <c r="H301" s="29">
        <f>H292*J301</f>
        <v>6766.1968550400006</v>
      </c>
      <c r="J301" s="3">
        <v>0.154944</v>
      </c>
    </row>
    <row r="302" spans="1:10" ht="22.5">
      <c r="A302" s="25"/>
      <c r="B302" s="26"/>
      <c r="C302" s="27"/>
      <c r="D302" s="31" t="s">
        <v>24</v>
      </c>
      <c r="E302" s="28">
        <f>E292*J302</f>
        <v>12851.396411700001</v>
      </c>
      <c r="F302" s="28">
        <f>F292*J302</f>
        <v>29329.920929400003</v>
      </c>
      <c r="G302" s="28">
        <f>G292*J302</f>
        <v>34109.820570000003</v>
      </c>
      <c r="H302" s="29">
        <f>H292*J302</f>
        <v>8071.4967711000008</v>
      </c>
      <c r="J302" s="3">
        <v>0.184835</v>
      </c>
    </row>
    <row r="303" spans="1:10" ht="12.75" customHeight="1">
      <c r="A303" s="25"/>
      <c r="B303" s="26"/>
      <c r="C303" s="27"/>
      <c r="D303" s="31" t="s">
        <v>25</v>
      </c>
      <c r="E303" s="28">
        <f>E292*J303</f>
        <v>1781.4030214200002</v>
      </c>
      <c r="F303" s="28">
        <f>F292*J303</f>
        <v>4065.5822984400006</v>
      </c>
      <c r="G303" s="28">
        <f>G292*J303</f>
        <v>4728.1505820000002</v>
      </c>
      <c r="H303" s="29">
        <f>H292*J303</f>
        <v>1118.8347378600001</v>
      </c>
      <c r="J303" s="3">
        <v>2.5621000000000001E-2</v>
      </c>
    </row>
    <row r="304" spans="1:10" ht="12.75" customHeight="1">
      <c r="A304" s="25"/>
      <c r="B304" s="26"/>
      <c r="C304" s="27"/>
      <c r="D304" s="41" t="s">
        <v>26</v>
      </c>
      <c r="E304" s="28" t="s">
        <v>121</v>
      </c>
      <c r="F304" s="28" t="s">
        <v>122</v>
      </c>
      <c r="G304" s="28" t="s">
        <v>123</v>
      </c>
      <c r="H304" s="29" t="s">
        <v>124</v>
      </c>
    </row>
    <row r="305" spans="1:10" ht="13.5" customHeight="1" thickBot="1">
      <c r="A305" s="33"/>
      <c r="B305" s="34"/>
      <c r="C305" s="35"/>
      <c r="D305" s="43" t="s">
        <v>29</v>
      </c>
      <c r="E305" s="28" t="s">
        <v>125</v>
      </c>
      <c r="F305" s="28"/>
      <c r="G305" s="28" t="s">
        <v>126</v>
      </c>
      <c r="H305" s="29" t="s">
        <v>34</v>
      </c>
    </row>
    <row r="306" spans="1:10" customFormat="1" ht="15.75" thickBot="1">
      <c r="A306" s="38"/>
      <c r="D306" s="116"/>
      <c r="E306" s="108"/>
      <c r="F306" s="108"/>
      <c r="G306" s="108"/>
      <c r="H306" s="108"/>
    </row>
    <row r="307" spans="1:10">
      <c r="A307" s="13" t="s">
        <v>10</v>
      </c>
      <c r="B307" s="14" t="s">
        <v>11</v>
      </c>
      <c r="C307" s="39">
        <v>21</v>
      </c>
      <c r="D307" s="40" t="s">
        <v>12</v>
      </c>
      <c r="E307" s="17">
        <f>90473.48-E309</f>
        <v>79673.48</v>
      </c>
      <c r="F307" s="17">
        <f>252515.28-F309</f>
        <v>230915.28</v>
      </c>
      <c r="G307" s="17">
        <f>252016.51-G309</f>
        <v>235816.51</v>
      </c>
      <c r="H307" s="18">
        <f>90972.25-H309</f>
        <v>74772.25</v>
      </c>
    </row>
    <row r="308" spans="1:10" ht="12.75" customHeight="1">
      <c r="A308" s="19"/>
      <c r="B308" s="20"/>
      <c r="C308" s="21"/>
      <c r="D308" s="41" t="s">
        <v>13</v>
      </c>
      <c r="E308" s="28" t="s">
        <v>127</v>
      </c>
      <c r="F308" s="28" t="s">
        <v>128</v>
      </c>
      <c r="G308" s="28" t="s">
        <v>129</v>
      </c>
      <c r="H308" s="29" t="s">
        <v>130</v>
      </c>
    </row>
    <row r="309" spans="1:10" ht="12.75" hidden="1" customHeight="1">
      <c r="A309" s="25"/>
      <c r="B309" s="26"/>
      <c r="C309" s="27"/>
      <c r="D309" s="41" t="s">
        <v>42</v>
      </c>
      <c r="E309" s="28">
        <v>10800</v>
      </c>
      <c r="F309" s="28">
        <v>21600</v>
      </c>
      <c r="G309" s="28">
        <v>16200</v>
      </c>
      <c r="H309" s="29">
        <v>16200</v>
      </c>
    </row>
    <row r="310" spans="1:10" ht="12.75" customHeight="1">
      <c r="A310" s="25"/>
      <c r="B310" s="26"/>
      <c r="C310" s="27"/>
      <c r="D310" s="41" t="s">
        <v>14</v>
      </c>
      <c r="E310" s="28">
        <v>60129.18</v>
      </c>
      <c r="F310" s="28">
        <v>169927.92</v>
      </c>
      <c r="G310" s="28">
        <v>174975.53</v>
      </c>
      <c r="H310" s="29">
        <v>55081.57</v>
      </c>
    </row>
    <row r="311" spans="1:10" ht="12.75" customHeight="1">
      <c r="A311" s="25"/>
      <c r="B311" s="26"/>
      <c r="C311" s="27"/>
      <c r="D311" s="30" t="s">
        <v>15</v>
      </c>
      <c r="E311" s="28"/>
      <c r="F311" s="28"/>
      <c r="G311" s="28"/>
      <c r="H311" s="29"/>
    </row>
    <row r="312" spans="1:10" ht="12.75" customHeight="1">
      <c r="A312" s="25"/>
      <c r="B312" s="26"/>
      <c r="C312" s="27"/>
      <c r="D312" s="31" t="s">
        <v>27</v>
      </c>
      <c r="E312" s="28">
        <f>E310*J312</f>
        <v>11.003639939999999</v>
      </c>
      <c r="F312" s="28">
        <f>F310*J312</f>
        <v>31.096809360000002</v>
      </c>
      <c r="G312" s="28">
        <f>G310*J312</f>
        <v>32.020521989999999</v>
      </c>
      <c r="H312" s="29">
        <f>H310*J312</f>
        <v>10.07992731</v>
      </c>
      <c r="J312" s="3">
        <v>1.83E-4</v>
      </c>
    </row>
    <row r="313" spans="1:10" ht="12.75" customHeight="1">
      <c r="A313" s="25"/>
      <c r="B313" s="26"/>
      <c r="C313" s="27"/>
      <c r="D313" s="31" t="s">
        <v>17</v>
      </c>
      <c r="E313" s="28">
        <f>E310*J313</f>
        <v>7739.4071453399993</v>
      </c>
      <c r="F313" s="28">
        <f>F310*J313</f>
        <v>21871.932366960002</v>
      </c>
      <c r="G313" s="28">
        <f>G310*J313</f>
        <v>22521.625392890001</v>
      </c>
      <c r="H313" s="29">
        <f>H310*J313</f>
        <v>7089.7141194099995</v>
      </c>
      <c r="J313" s="3">
        <v>0.12871299999999999</v>
      </c>
    </row>
    <row r="314" spans="1:10" ht="12.75" customHeight="1">
      <c r="A314" s="25"/>
      <c r="B314" s="26"/>
      <c r="C314" s="27"/>
      <c r="D314" s="31" t="s">
        <v>18</v>
      </c>
      <c r="E314" s="28">
        <f>E310*J314</f>
        <v>9536.7284647199995</v>
      </c>
      <c r="F314" s="28">
        <f>F310*J314</f>
        <v>26951.247823680002</v>
      </c>
      <c r="G314" s="28">
        <f>G310*J314</f>
        <v>27751.818960119999</v>
      </c>
      <c r="H314" s="29">
        <f>H310*J314</f>
        <v>8736.15732828</v>
      </c>
      <c r="J314" s="3">
        <v>0.15860399999999999</v>
      </c>
    </row>
    <row r="315" spans="1:10" ht="12.75" customHeight="1">
      <c r="A315" s="25"/>
      <c r="B315" s="26"/>
      <c r="C315" s="27"/>
      <c r="D315" s="31" t="s">
        <v>19</v>
      </c>
      <c r="E315" s="28">
        <f>E310*J315</f>
        <v>4988.4370311599996</v>
      </c>
      <c r="F315" s="28">
        <f>F310*J315</f>
        <v>14097.56009904</v>
      </c>
      <c r="G315" s="28">
        <f>G310*J315</f>
        <v>14516.31991986</v>
      </c>
      <c r="H315" s="29">
        <f>H310*J315</f>
        <v>4569.6772103399999</v>
      </c>
      <c r="J315" s="3">
        <v>8.2961999999999994E-2</v>
      </c>
    </row>
    <row r="316" spans="1:10" ht="12.75" customHeight="1">
      <c r="A316" s="25"/>
      <c r="B316" s="26"/>
      <c r="C316" s="27"/>
      <c r="D316" s="31" t="s">
        <v>20</v>
      </c>
      <c r="E316" s="28">
        <f>E310*J316</f>
        <v>8583.07966992</v>
      </c>
      <c r="F316" s="28">
        <f>F310*J316</f>
        <v>24256.191012480005</v>
      </c>
      <c r="G316" s="28">
        <f>G310*J316</f>
        <v>24976.707054320002</v>
      </c>
      <c r="H316" s="29">
        <f>J316*H310</f>
        <v>7862.5636280800009</v>
      </c>
      <c r="J316" s="3">
        <v>0.14274400000000001</v>
      </c>
    </row>
    <row r="317" spans="1:10" ht="22.5">
      <c r="A317" s="25"/>
      <c r="B317" s="26"/>
      <c r="C317" s="27"/>
      <c r="D317" s="31" t="s">
        <v>21</v>
      </c>
      <c r="E317" s="28">
        <f>E310*J317</f>
        <v>7042.5099491400006</v>
      </c>
      <c r="F317" s="28">
        <f>F310*J317</f>
        <v>19902.467774160003</v>
      </c>
      <c r="G317" s="28">
        <f>G310*J317</f>
        <v>20493.65900019</v>
      </c>
      <c r="H317" s="29">
        <f>H310*J317</f>
        <v>6451.3187231100001</v>
      </c>
      <c r="J317" s="3">
        <v>0.117123</v>
      </c>
    </row>
    <row r="318" spans="1:10" ht="12.75" customHeight="1">
      <c r="A318" s="25"/>
      <c r="B318" s="26"/>
      <c r="C318" s="27"/>
      <c r="D318" s="31" t="s">
        <v>22</v>
      </c>
      <c r="E318" s="28">
        <f>E310*J318</f>
        <v>256.75159860000002</v>
      </c>
      <c r="F318" s="28">
        <f>F310*J318</f>
        <v>725.59221840000009</v>
      </c>
      <c r="G318" s="28">
        <f>G310*J318</f>
        <v>747.14551310000002</v>
      </c>
      <c r="H318" s="29">
        <f>H310*J318</f>
        <v>235.19830390000001</v>
      </c>
      <c r="J318" s="3">
        <v>4.2700000000000004E-3</v>
      </c>
    </row>
    <row r="319" spans="1:10" ht="12.75" customHeight="1">
      <c r="A319" s="25"/>
      <c r="B319" s="26"/>
      <c r="C319" s="27"/>
      <c r="D319" s="31" t="s">
        <v>23</v>
      </c>
      <c r="E319" s="28">
        <f>E310*J319</f>
        <v>9316.6556659199996</v>
      </c>
      <c r="F319" s="28">
        <f>F310*J319</f>
        <v>26329.311636480001</v>
      </c>
      <c r="G319" s="28">
        <f>G310*J319</f>
        <v>27111.408520320001</v>
      </c>
      <c r="H319" s="29">
        <f>H310*J319</f>
        <v>8534.5587820799992</v>
      </c>
      <c r="J319" s="3">
        <v>0.154944</v>
      </c>
    </row>
    <row r="320" spans="1:10" ht="22.5">
      <c r="A320" s="25"/>
      <c r="B320" s="26"/>
      <c r="C320" s="27"/>
      <c r="D320" s="31" t="s">
        <v>24</v>
      </c>
      <c r="E320" s="28">
        <f>E310*J320</f>
        <v>11113.9769853</v>
      </c>
      <c r="F320" s="28">
        <f>F310*J320</f>
        <v>31408.627093200001</v>
      </c>
      <c r="G320" s="28">
        <f>G310*J320</f>
        <v>32341.60208755</v>
      </c>
      <c r="H320" s="29">
        <f>H310*J320</f>
        <v>10181.001990950001</v>
      </c>
      <c r="J320" s="3">
        <v>0.184835</v>
      </c>
    </row>
    <row r="321" spans="1:10" ht="12.75" customHeight="1">
      <c r="A321" s="25"/>
      <c r="B321" s="26"/>
      <c r="C321" s="27"/>
      <c r="D321" s="31" t="s">
        <v>25</v>
      </c>
      <c r="E321" s="28">
        <f>E310*J321</f>
        <v>1540.5697207800001</v>
      </c>
      <c r="F321" s="28">
        <f>F310*J321</f>
        <v>4353.7232383200007</v>
      </c>
      <c r="G321" s="28">
        <f>G310*J321</f>
        <v>4483.0480541300003</v>
      </c>
      <c r="H321" s="29">
        <f>H310*J321</f>
        <v>1411.2449049700001</v>
      </c>
      <c r="J321" s="3">
        <v>2.5621000000000001E-2</v>
      </c>
    </row>
    <row r="322" spans="1:10" ht="12.75" customHeight="1">
      <c r="A322" s="25"/>
      <c r="B322" s="26"/>
      <c r="C322" s="27"/>
      <c r="D322" s="41" t="s">
        <v>26</v>
      </c>
      <c r="E322" s="28" t="s">
        <v>131</v>
      </c>
      <c r="F322" s="28" t="s">
        <v>132</v>
      </c>
      <c r="G322" s="28" t="s">
        <v>133</v>
      </c>
      <c r="H322" s="29" t="s">
        <v>134</v>
      </c>
    </row>
    <row r="323" spans="1:10" ht="13.5" customHeight="1" thickBot="1">
      <c r="A323" s="33"/>
      <c r="B323" s="34"/>
      <c r="C323" s="35"/>
      <c r="D323" s="43" t="s">
        <v>29</v>
      </c>
      <c r="E323" s="28">
        <v>1134</v>
      </c>
      <c r="F323" s="28"/>
      <c r="G323" s="28">
        <v>1134</v>
      </c>
      <c r="H323" s="29"/>
    </row>
    <row r="324" spans="1:10" customFormat="1" ht="15.75" thickBot="1">
      <c r="A324" s="38"/>
      <c r="D324" s="116"/>
      <c r="E324" s="108"/>
      <c r="F324" s="108"/>
      <c r="G324" s="108"/>
      <c r="H324" s="108"/>
    </row>
    <row r="325" spans="1:10">
      <c r="A325" s="13" t="s">
        <v>10</v>
      </c>
      <c r="B325" s="14" t="s">
        <v>11</v>
      </c>
      <c r="C325" s="39">
        <v>22</v>
      </c>
      <c r="D325" s="40" t="s">
        <v>12</v>
      </c>
      <c r="E325" s="17">
        <v>68468.259999999995</v>
      </c>
      <c r="F325" s="17">
        <v>225611.48</v>
      </c>
      <c r="G325" s="17">
        <v>259957.12</v>
      </c>
      <c r="H325" s="18">
        <v>34122.620000000003</v>
      </c>
    </row>
    <row r="326" spans="1:10" ht="12.75" customHeight="1">
      <c r="A326" s="19"/>
      <c r="B326" s="20"/>
      <c r="C326" s="21"/>
      <c r="D326" s="41" t="s">
        <v>13</v>
      </c>
      <c r="E326" s="28" t="s">
        <v>135</v>
      </c>
      <c r="F326" s="28" t="s">
        <v>136</v>
      </c>
      <c r="G326" s="28" t="s">
        <v>137</v>
      </c>
      <c r="H326" s="29">
        <v>771.43</v>
      </c>
    </row>
    <row r="327" spans="1:10" ht="12.75" customHeight="1">
      <c r="A327" s="25"/>
      <c r="B327" s="26"/>
      <c r="C327" s="27"/>
      <c r="D327" s="41" t="s">
        <v>14</v>
      </c>
      <c r="E327" s="28">
        <v>50195.41</v>
      </c>
      <c r="F327" s="28">
        <v>168617.64</v>
      </c>
      <c r="G327" s="28">
        <v>192795.87</v>
      </c>
      <c r="H327" s="29">
        <v>26017.18</v>
      </c>
    </row>
    <row r="328" spans="1:10" ht="12.75" customHeight="1">
      <c r="A328" s="25"/>
      <c r="B328" s="26"/>
      <c r="C328" s="27"/>
      <c r="D328" s="30" t="s">
        <v>15</v>
      </c>
      <c r="E328" s="28"/>
      <c r="F328" s="28"/>
      <c r="G328" s="28"/>
      <c r="H328" s="29"/>
    </row>
    <row r="329" spans="1:10" ht="12.75" customHeight="1">
      <c r="A329" s="25"/>
      <c r="B329" s="26"/>
      <c r="C329" s="27"/>
      <c r="D329" s="31" t="s">
        <v>27</v>
      </c>
      <c r="E329" s="28">
        <f>E327*J329</f>
        <v>9.1857600300000009</v>
      </c>
      <c r="F329" s="28">
        <f>F327*J329</f>
        <v>30.857028120000003</v>
      </c>
      <c r="G329" s="28">
        <f>G327*J329</f>
        <v>35.281644210000003</v>
      </c>
      <c r="H329" s="29">
        <f>H327*J329</f>
        <v>4.7611439400000002</v>
      </c>
      <c r="J329" s="3">
        <v>1.83E-4</v>
      </c>
    </row>
    <row r="330" spans="1:10" ht="12.75" customHeight="1">
      <c r="A330" s="25"/>
      <c r="B330" s="26"/>
      <c r="C330" s="27"/>
      <c r="D330" s="31" t="s">
        <v>17</v>
      </c>
      <c r="E330" s="28">
        <f>E327*J330</f>
        <v>6460.80180733</v>
      </c>
      <c r="F330" s="28">
        <f>F327*J330</f>
        <v>21703.282297320002</v>
      </c>
      <c r="G330" s="28">
        <f>G327*J330</f>
        <v>24815.334815309998</v>
      </c>
      <c r="H330" s="29">
        <f>H327*J330</f>
        <v>3348.7492893399999</v>
      </c>
      <c r="J330" s="3">
        <v>0.12871299999999999</v>
      </c>
    </row>
    <row r="331" spans="1:10" ht="12.75" customHeight="1">
      <c r="A331" s="25"/>
      <c r="B331" s="26"/>
      <c r="C331" s="27"/>
      <c r="D331" s="31" t="s">
        <v>18</v>
      </c>
      <c r="E331" s="28">
        <f>E327*J331</f>
        <v>7961.19280764</v>
      </c>
      <c r="F331" s="28">
        <f>F327*J331</f>
        <v>26743.432174560003</v>
      </c>
      <c r="G331" s="28">
        <f>G327*J331</f>
        <v>30578.19616548</v>
      </c>
      <c r="H331" s="29">
        <f>H327*J331</f>
        <v>4126.4288167200002</v>
      </c>
      <c r="J331" s="3">
        <v>0.15860399999999999</v>
      </c>
    </row>
    <row r="332" spans="1:10" ht="12.75" customHeight="1">
      <c r="A332" s="25"/>
      <c r="B332" s="26"/>
      <c r="C332" s="27"/>
      <c r="D332" s="31" t="s">
        <v>19</v>
      </c>
      <c r="E332" s="28">
        <f>E327*J332</f>
        <v>4164.3116044199996</v>
      </c>
      <c r="F332" s="28">
        <f>F327*J332</f>
        <v>13988.856649679999</v>
      </c>
      <c r="G332" s="28">
        <f>G327*J332</f>
        <v>15994.730966939998</v>
      </c>
      <c r="H332" s="29">
        <f>H327*J332</f>
        <v>2158.4372871599999</v>
      </c>
      <c r="J332" s="3">
        <v>8.2961999999999994E-2</v>
      </c>
    </row>
    <row r="333" spans="1:10" ht="12.75" customHeight="1">
      <c r="A333" s="25"/>
      <c r="B333" s="26"/>
      <c r="C333" s="27"/>
      <c r="D333" s="31" t="s">
        <v>20</v>
      </c>
      <c r="E333" s="28">
        <f>E327*J333</f>
        <v>7165.0936050400014</v>
      </c>
      <c r="F333" s="28">
        <f>F327*J333</f>
        <v>24069.156404160003</v>
      </c>
      <c r="G333" s="28">
        <f>G327*J333</f>
        <v>27520.453667280002</v>
      </c>
      <c r="H333" s="29">
        <f>J333*H327</f>
        <v>3713.7963419200005</v>
      </c>
      <c r="J333" s="3">
        <v>0.14274400000000001</v>
      </c>
    </row>
    <row r="334" spans="1:10" ht="22.5">
      <c r="A334" s="25"/>
      <c r="B334" s="26"/>
      <c r="C334" s="27"/>
      <c r="D334" s="31" t="s">
        <v>21</v>
      </c>
      <c r="E334" s="28">
        <f>E327*J334</f>
        <v>5879.037005430001</v>
      </c>
      <c r="F334" s="28">
        <f>F327*J334</f>
        <v>19749.003849720004</v>
      </c>
      <c r="G334" s="28">
        <f>G327*J334</f>
        <v>22580.830682010001</v>
      </c>
      <c r="H334" s="29">
        <f>H327*J334</f>
        <v>3047.2101731400003</v>
      </c>
      <c r="J334" s="3">
        <v>0.117123</v>
      </c>
    </row>
    <row r="335" spans="1:10" ht="12.75" customHeight="1">
      <c r="A335" s="25"/>
      <c r="B335" s="26"/>
      <c r="C335" s="27"/>
      <c r="D335" s="31" t="s">
        <v>22</v>
      </c>
      <c r="E335" s="28">
        <f>E327*J335</f>
        <v>214.33440070000003</v>
      </c>
      <c r="F335" s="28">
        <f>F327*J335</f>
        <v>719.99732280000012</v>
      </c>
      <c r="G335" s="28">
        <f>G327*J335</f>
        <v>823.23836490000008</v>
      </c>
      <c r="H335" s="29">
        <f>H327*J335</f>
        <v>111.09335860000002</v>
      </c>
      <c r="J335" s="3">
        <v>4.2700000000000004E-3</v>
      </c>
    </row>
    <row r="336" spans="1:10" ht="12.75" customHeight="1">
      <c r="A336" s="25"/>
      <c r="B336" s="26"/>
      <c r="C336" s="27"/>
      <c r="D336" s="31" t="s">
        <v>23</v>
      </c>
      <c r="E336" s="28">
        <f>E327*J336</f>
        <v>7777.4776070400003</v>
      </c>
      <c r="F336" s="28">
        <f>F327*J336</f>
        <v>26126.291612160003</v>
      </c>
      <c r="G336" s="28">
        <f>G327*J336</f>
        <v>29872.56328128</v>
      </c>
      <c r="H336" s="29">
        <f>H327*J336</f>
        <v>4031.20593792</v>
      </c>
      <c r="J336" s="3">
        <v>0.154944</v>
      </c>
    </row>
    <row r="337" spans="1:10" ht="22.5">
      <c r="A337" s="25"/>
      <c r="B337" s="26"/>
      <c r="C337" s="27"/>
      <c r="D337" s="31" t="s">
        <v>24</v>
      </c>
      <c r="E337" s="28">
        <f>E327*J337</f>
        <v>9277.8686073500012</v>
      </c>
      <c r="F337" s="28">
        <f>F327*J337</f>
        <v>31166.441489400004</v>
      </c>
      <c r="G337" s="28">
        <f>G327*J337</f>
        <v>35635.424631449998</v>
      </c>
      <c r="H337" s="29">
        <f>H327*J337</f>
        <v>4808.8854652999999</v>
      </c>
      <c r="J337" s="3">
        <v>0.184835</v>
      </c>
    </row>
    <row r="338" spans="1:10" ht="12.75" customHeight="1">
      <c r="A338" s="25"/>
      <c r="B338" s="26"/>
      <c r="C338" s="27"/>
      <c r="D338" s="31" t="s">
        <v>25</v>
      </c>
      <c r="E338" s="28">
        <f>E327*J338</f>
        <v>1286.0565996100001</v>
      </c>
      <c r="F338" s="28">
        <f>F327*J338</f>
        <v>4320.152554440001</v>
      </c>
      <c r="G338" s="28">
        <f>G327*J338</f>
        <v>4939.6229852699998</v>
      </c>
      <c r="H338" s="29">
        <f>H327*J338</f>
        <v>666.58616878000009</v>
      </c>
      <c r="J338" s="3">
        <v>2.5621000000000001E-2</v>
      </c>
    </row>
    <row r="339" spans="1:10" ht="12.75" customHeight="1">
      <c r="A339" s="25"/>
      <c r="B339" s="26"/>
      <c r="C339" s="27"/>
      <c r="D339" s="41" t="s">
        <v>26</v>
      </c>
      <c r="E339" s="28" t="s">
        <v>138</v>
      </c>
      <c r="F339" s="28" t="s">
        <v>139</v>
      </c>
      <c r="G339" s="28" t="s">
        <v>140</v>
      </c>
      <c r="H339" s="29" t="s">
        <v>141</v>
      </c>
    </row>
    <row r="340" spans="1:10" ht="13.5" customHeight="1" thickBot="1">
      <c r="A340" s="33"/>
      <c r="B340" s="34"/>
      <c r="C340" s="35"/>
      <c r="D340" s="43" t="s">
        <v>29</v>
      </c>
      <c r="E340" s="28">
        <v>2247.92</v>
      </c>
      <c r="F340" s="28"/>
      <c r="G340" s="28">
        <v>2247.92</v>
      </c>
      <c r="H340" s="29"/>
    </row>
    <row r="341" spans="1:10" customFormat="1" ht="15.75" thickBot="1">
      <c r="A341" s="38"/>
      <c r="D341" s="116"/>
      <c r="E341" s="108"/>
      <c r="F341" s="108"/>
      <c r="G341" s="108"/>
      <c r="H341" s="108"/>
    </row>
    <row r="342" spans="1:10">
      <c r="A342" s="13" t="s">
        <v>10</v>
      </c>
      <c r="B342" s="14" t="s">
        <v>11</v>
      </c>
      <c r="C342" s="39">
        <v>23</v>
      </c>
      <c r="D342" s="40" t="s">
        <v>12</v>
      </c>
      <c r="E342" s="17">
        <v>167432.82</v>
      </c>
      <c r="F342" s="17">
        <v>219141</v>
      </c>
      <c r="G342" s="17">
        <v>273898.02</v>
      </c>
      <c r="H342" s="18">
        <v>112675.8</v>
      </c>
    </row>
    <row r="343" spans="1:10" ht="12.75" customHeight="1">
      <c r="A343" s="19"/>
      <c r="B343" s="20"/>
      <c r="C343" s="21"/>
      <c r="D343" s="41" t="s">
        <v>13</v>
      </c>
      <c r="E343" s="28" t="s">
        <v>142</v>
      </c>
      <c r="F343" s="28" t="s">
        <v>55</v>
      </c>
      <c r="G343" s="28" t="s">
        <v>143</v>
      </c>
      <c r="H343" s="29" t="s">
        <v>144</v>
      </c>
    </row>
    <row r="344" spans="1:10" ht="12.75" customHeight="1">
      <c r="A344" s="25"/>
      <c r="B344" s="26"/>
      <c r="C344" s="27"/>
      <c r="D344" s="41" t="s">
        <v>14</v>
      </c>
      <c r="E344" s="28">
        <v>124291.62</v>
      </c>
      <c r="F344" s="28">
        <v>165333.6</v>
      </c>
      <c r="G344" s="28">
        <v>204005.84</v>
      </c>
      <c r="H344" s="29">
        <v>85619.38</v>
      </c>
    </row>
    <row r="345" spans="1:10" ht="12.75" customHeight="1">
      <c r="A345" s="25"/>
      <c r="B345" s="26"/>
      <c r="C345" s="27"/>
      <c r="D345" s="30" t="s">
        <v>15</v>
      </c>
      <c r="E345" s="28"/>
      <c r="F345" s="28"/>
      <c r="G345" s="28"/>
      <c r="H345" s="29"/>
    </row>
    <row r="346" spans="1:10" ht="12.75" customHeight="1">
      <c r="A346" s="25"/>
      <c r="B346" s="26"/>
      <c r="C346" s="27"/>
      <c r="D346" s="31" t="s">
        <v>27</v>
      </c>
      <c r="E346" s="28">
        <f>E344*J346</f>
        <v>22.74536646</v>
      </c>
      <c r="F346" s="28">
        <f>F344*J346</f>
        <v>30.256048800000002</v>
      </c>
      <c r="G346" s="28">
        <f>G344*J346</f>
        <v>37.33306872</v>
      </c>
      <c r="H346" s="29">
        <f>H344*J346</f>
        <v>15.668346540000002</v>
      </c>
      <c r="J346" s="3">
        <v>1.83E-4</v>
      </c>
    </row>
    <row r="347" spans="1:10" ht="12.75" customHeight="1">
      <c r="A347" s="25"/>
      <c r="B347" s="26"/>
      <c r="C347" s="27"/>
      <c r="D347" s="31" t="s">
        <v>17</v>
      </c>
      <c r="E347" s="28">
        <f>E344*J347</f>
        <v>15997.94728506</v>
      </c>
      <c r="F347" s="28">
        <f>F344*J347</f>
        <v>21280.583656800001</v>
      </c>
      <c r="G347" s="28">
        <f>G344*J347</f>
        <v>26258.203683919997</v>
      </c>
      <c r="H347" s="29">
        <f>H344*J347</f>
        <v>11020.32725794</v>
      </c>
      <c r="J347" s="3">
        <v>0.12871299999999999</v>
      </c>
    </row>
    <row r="348" spans="1:10" ht="12.75" customHeight="1">
      <c r="A348" s="25"/>
      <c r="B348" s="26"/>
      <c r="C348" s="27"/>
      <c r="D348" s="31" t="s">
        <v>18</v>
      </c>
      <c r="E348" s="28">
        <f>E344*J348</f>
        <v>19713.14809848</v>
      </c>
      <c r="F348" s="28">
        <f>F344*J348</f>
        <v>26222.5702944</v>
      </c>
      <c r="G348" s="28">
        <f>G344*J348</f>
        <v>32356.14224736</v>
      </c>
      <c r="H348" s="29">
        <f>H344*J348</f>
        <v>13579.576145520001</v>
      </c>
      <c r="J348" s="3">
        <v>0.15860399999999999</v>
      </c>
    </row>
    <row r="349" spans="1:10" ht="12.75" customHeight="1">
      <c r="A349" s="25"/>
      <c r="B349" s="26"/>
      <c r="C349" s="27"/>
      <c r="D349" s="31" t="s">
        <v>19</v>
      </c>
      <c r="E349" s="28">
        <f>E344*J349</f>
        <v>10311.481378439999</v>
      </c>
      <c r="F349" s="28">
        <f>F344*J349</f>
        <v>13716.4061232</v>
      </c>
      <c r="G349" s="28">
        <f>G344*J349</f>
        <v>16924.732498079997</v>
      </c>
      <c r="H349" s="29">
        <f>H344*J349</f>
        <v>7103.1550035600003</v>
      </c>
      <c r="J349" s="3">
        <v>8.2961999999999994E-2</v>
      </c>
    </row>
    <row r="350" spans="1:10" ht="12.75" customHeight="1">
      <c r="A350" s="25"/>
      <c r="B350" s="26"/>
      <c r="C350" s="27"/>
      <c r="D350" s="31" t="s">
        <v>20</v>
      </c>
      <c r="E350" s="28">
        <f>E344*J350</f>
        <v>17741.88300528</v>
      </c>
      <c r="F350" s="28">
        <f>F344*J350</f>
        <v>23600.379398400004</v>
      </c>
      <c r="G350" s="28">
        <f>G344*J350</f>
        <v>29120.609624960001</v>
      </c>
      <c r="H350" s="29">
        <f>J350*H344</f>
        <v>12221.652778720001</v>
      </c>
      <c r="J350" s="3">
        <v>0.14274400000000001</v>
      </c>
    </row>
    <row r="351" spans="1:10" ht="22.5">
      <c r="A351" s="25"/>
      <c r="B351" s="26"/>
      <c r="C351" s="27"/>
      <c r="D351" s="31" t="s">
        <v>21</v>
      </c>
      <c r="E351" s="28">
        <f>E344*J351</f>
        <v>14557.40740926</v>
      </c>
      <c r="F351" s="28">
        <f>F344*J351</f>
        <v>19364.367232800003</v>
      </c>
      <c r="G351" s="28">
        <f>G344*J351</f>
        <v>23893.775998320001</v>
      </c>
      <c r="H351" s="29">
        <f>H344*J351</f>
        <v>10027.99864374</v>
      </c>
      <c r="J351" s="3">
        <v>0.117123</v>
      </c>
    </row>
    <row r="352" spans="1:10" ht="12.75" customHeight="1">
      <c r="A352" s="25"/>
      <c r="B352" s="26"/>
      <c r="C352" s="27"/>
      <c r="D352" s="31" t="s">
        <v>22</v>
      </c>
      <c r="E352" s="28">
        <f>E344*J352</f>
        <v>530.72521740000002</v>
      </c>
      <c r="F352" s="28">
        <f>F344*J352</f>
        <v>705.97447200000011</v>
      </c>
      <c r="G352" s="28">
        <f>G344*J352</f>
        <v>871.10493680000002</v>
      </c>
      <c r="H352" s="29">
        <f>H344*J352</f>
        <v>365.59475260000005</v>
      </c>
      <c r="J352" s="3">
        <v>4.2700000000000004E-3</v>
      </c>
    </row>
    <row r="353" spans="1:10" ht="12.75" customHeight="1">
      <c r="A353" s="25"/>
      <c r="B353" s="26"/>
      <c r="C353" s="27"/>
      <c r="D353" s="31" t="s">
        <v>23</v>
      </c>
      <c r="E353" s="28">
        <f>E344*J353</f>
        <v>19258.240769280001</v>
      </c>
      <c r="F353" s="28">
        <f>F344*J353</f>
        <v>25617.449318400002</v>
      </c>
      <c r="G353" s="28">
        <f>G344*J353</f>
        <v>31609.480872960001</v>
      </c>
      <c r="H353" s="29">
        <f>H344*J353</f>
        <v>13266.20921472</v>
      </c>
      <c r="J353" s="3">
        <v>0.154944</v>
      </c>
    </row>
    <row r="354" spans="1:10" ht="22.5">
      <c r="A354" s="25"/>
      <c r="B354" s="26"/>
      <c r="C354" s="27"/>
      <c r="D354" s="31" t="s">
        <v>24</v>
      </c>
      <c r="E354" s="28">
        <f>E344*J354</f>
        <v>22973.441582699998</v>
      </c>
      <c r="F354" s="28">
        <f>F344*J354</f>
        <v>30559.435956000001</v>
      </c>
      <c r="G354" s="28">
        <f>G344*J354</f>
        <v>37707.4194364</v>
      </c>
      <c r="H354" s="29">
        <f>H344*J354</f>
        <v>15825.458102300001</v>
      </c>
      <c r="J354" s="3">
        <v>0.184835</v>
      </c>
    </row>
    <row r="355" spans="1:10" ht="12.75" customHeight="1">
      <c r="A355" s="25"/>
      <c r="B355" s="26"/>
      <c r="C355" s="27"/>
      <c r="D355" s="31" t="s">
        <v>25</v>
      </c>
      <c r="E355" s="28">
        <f>E344*J355</f>
        <v>3184.47559602</v>
      </c>
      <c r="F355" s="28">
        <f>F344*J355</f>
        <v>4236.0121656000001</v>
      </c>
      <c r="G355" s="28">
        <f>G344*J355</f>
        <v>5226.8336266400001</v>
      </c>
      <c r="H355" s="29">
        <f>H344*J355</f>
        <v>2193.6541349800004</v>
      </c>
      <c r="J355" s="3">
        <v>2.5621000000000001E-2</v>
      </c>
    </row>
    <row r="356" spans="1:10" ht="12.75" customHeight="1">
      <c r="A356" s="25"/>
      <c r="B356" s="26"/>
      <c r="C356" s="27"/>
      <c r="D356" s="41" t="s">
        <v>26</v>
      </c>
      <c r="E356" s="28" t="s">
        <v>145</v>
      </c>
      <c r="F356" s="28" t="s">
        <v>146</v>
      </c>
      <c r="G356" s="28" t="s">
        <v>147</v>
      </c>
      <c r="H356" s="29" t="s">
        <v>148</v>
      </c>
    </row>
    <row r="357" spans="1:10" ht="12.75" hidden="1" customHeight="1">
      <c r="A357" s="25"/>
      <c r="B357" s="26"/>
      <c r="C357" s="27"/>
      <c r="D357" s="41" t="s">
        <v>149</v>
      </c>
      <c r="E357" s="28">
        <v>536</v>
      </c>
      <c r="F357" s="28"/>
      <c r="G357" s="28">
        <v>402</v>
      </c>
      <c r="H357" s="29">
        <v>134</v>
      </c>
    </row>
    <row r="358" spans="1:10" ht="12" thickBot="1">
      <c r="A358" s="33"/>
      <c r="B358" s="34"/>
      <c r="C358" s="35"/>
      <c r="D358" s="43" t="s">
        <v>29</v>
      </c>
      <c r="E358" s="28">
        <f>4924.38+E357</f>
        <v>5460.38</v>
      </c>
      <c r="F358" s="28"/>
      <c r="G358" s="28">
        <f>4000+G357</f>
        <v>4402</v>
      </c>
      <c r="H358" s="29">
        <f>924.38+H357</f>
        <v>1058.3800000000001</v>
      </c>
    </row>
    <row r="359" spans="1:10" customFormat="1" ht="15.75" thickBot="1">
      <c r="A359" s="38"/>
      <c r="D359" s="116"/>
      <c r="E359" s="108"/>
      <c r="F359" s="108"/>
      <c r="G359" s="108"/>
      <c r="H359" s="108"/>
    </row>
    <row r="360" spans="1:10">
      <c r="A360" s="13" t="s">
        <v>10</v>
      </c>
      <c r="B360" s="14" t="s">
        <v>11</v>
      </c>
      <c r="C360" s="39">
        <v>24</v>
      </c>
      <c r="D360" s="40" t="s">
        <v>12</v>
      </c>
      <c r="E360" s="17">
        <v>64098.55</v>
      </c>
      <c r="F360" s="17">
        <v>225147.12</v>
      </c>
      <c r="G360" s="17">
        <v>218729.42</v>
      </c>
      <c r="H360" s="18">
        <v>70516.25</v>
      </c>
    </row>
    <row r="361" spans="1:10" ht="12.75" customHeight="1">
      <c r="A361" s="19"/>
      <c r="B361" s="20"/>
      <c r="C361" s="21"/>
      <c r="D361" s="41" t="s">
        <v>13</v>
      </c>
      <c r="E361" s="28">
        <v>420</v>
      </c>
      <c r="F361" s="28" t="s">
        <v>150</v>
      </c>
      <c r="G361" s="28" t="s">
        <v>151</v>
      </c>
      <c r="H361" s="29">
        <v>708.74</v>
      </c>
    </row>
    <row r="362" spans="1:10" ht="12.75" customHeight="1">
      <c r="A362" s="25"/>
      <c r="B362" s="26"/>
      <c r="C362" s="27"/>
      <c r="D362" s="41" t="s">
        <v>14</v>
      </c>
      <c r="E362" s="28">
        <v>50902.8</v>
      </c>
      <c r="F362" s="28">
        <v>170643.84</v>
      </c>
      <c r="G362" s="28">
        <v>166912.99</v>
      </c>
      <c r="H362" s="29">
        <v>54633.65</v>
      </c>
    </row>
    <row r="363" spans="1:10" ht="12.75" customHeight="1">
      <c r="A363" s="25"/>
      <c r="B363" s="26"/>
      <c r="C363" s="27"/>
      <c r="D363" s="30" t="s">
        <v>15</v>
      </c>
      <c r="E363" s="28"/>
      <c r="F363" s="28"/>
      <c r="G363" s="28"/>
      <c r="H363" s="29"/>
    </row>
    <row r="364" spans="1:10" ht="12.75" customHeight="1">
      <c r="A364" s="25"/>
      <c r="B364" s="26"/>
      <c r="C364" s="27"/>
      <c r="D364" s="31" t="s">
        <v>27</v>
      </c>
      <c r="E364" s="28">
        <f>E362*J364</f>
        <v>9.3152124000000001</v>
      </c>
      <c r="F364" s="28">
        <f>F362*J364</f>
        <v>31.227822719999999</v>
      </c>
      <c r="G364" s="28">
        <f>G362*J364</f>
        <v>30.545077169999999</v>
      </c>
      <c r="H364" s="29">
        <f>H362*J364</f>
        <v>9.99795795</v>
      </c>
      <c r="J364" s="3">
        <v>1.83E-4</v>
      </c>
    </row>
    <row r="365" spans="1:10" ht="12.75" customHeight="1">
      <c r="A365" s="25"/>
      <c r="B365" s="26"/>
      <c r="C365" s="27"/>
      <c r="D365" s="31" t="s">
        <v>17</v>
      </c>
      <c r="E365" s="28">
        <f>E362*J365</f>
        <v>6551.8520963999999</v>
      </c>
      <c r="F365" s="28">
        <f>F362*J365</f>
        <v>21964.080577919998</v>
      </c>
      <c r="G365" s="28">
        <f>G362*J365</f>
        <v>21483.871681869998</v>
      </c>
      <c r="H365" s="29">
        <f>H362*J365</f>
        <v>7032.0609924499995</v>
      </c>
      <c r="J365" s="3">
        <v>0.12871299999999999</v>
      </c>
    </row>
    <row r="366" spans="1:10" ht="12.75" customHeight="1">
      <c r="A366" s="25"/>
      <c r="B366" s="26"/>
      <c r="C366" s="27"/>
      <c r="D366" s="31" t="s">
        <v>18</v>
      </c>
      <c r="E366" s="28">
        <f>E362*J366</f>
        <v>8073.3876912000005</v>
      </c>
      <c r="F366" s="28">
        <f>F362*J366</f>
        <v>27064.795599359997</v>
      </c>
      <c r="G366" s="28">
        <f>G362*J366</f>
        <v>26473.067865959998</v>
      </c>
      <c r="H366" s="29">
        <f>H362*J366</f>
        <v>8665.1154246000006</v>
      </c>
      <c r="J366" s="3">
        <v>0.15860399999999999</v>
      </c>
    </row>
    <row r="367" spans="1:10" ht="12.75" customHeight="1">
      <c r="A367" s="25"/>
      <c r="B367" s="26"/>
      <c r="C367" s="27"/>
      <c r="D367" s="31" t="s">
        <v>19</v>
      </c>
      <c r="E367" s="28">
        <f>E362*J367</f>
        <v>4222.9980936000002</v>
      </c>
      <c r="F367" s="28">
        <f>F362*J367</f>
        <v>14156.954254079999</v>
      </c>
      <c r="G367" s="28">
        <f>G362*J367</f>
        <v>13847.435476379998</v>
      </c>
      <c r="H367" s="29">
        <f>H362*J367</f>
        <v>4532.5168712999994</v>
      </c>
      <c r="J367" s="3">
        <v>8.2961999999999994E-2</v>
      </c>
    </row>
    <row r="368" spans="1:10" ht="12.75" customHeight="1">
      <c r="A368" s="25"/>
      <c r="B368" s="26"/>
      <c r="C368" s="27"/>
      <c r="D368" s="31" t="s">
        <v>20</v>
      </c>
      <c r="E368" s="28">
        <f>E362*J368</f>
        <v>7266.0692832000013</v>
      </c>
      <c r="F368" s="28">
        <f>F362*J368</f>
        <v>24358.384296960001</v>
      </c>
      <c r="G368" s="28">
        <f>G362*J368</f>
        <v>23825.827844560001</v>
      </c>
      <c r="H368" s="29">
        <f>J368*H362</f>
        <v>7798.6257356000006</v>
      </c>
      <c r="J368" s="3">
        <v>0.14274400000000001</v>
      </c>
    </row>
    <row r="369" spans="1:10" ht="22.5">
      <c r="A369" s="25"/>
      <c r="B369" s="26"/>
      <c r="C369" s="27"/>
      <c r="D369" s="31" t="s">
        <v>21</v>
      </c>
      <c r="E369" s="28">
        <f>E362*J369</f>
        <v>5961.8886444000009</v>
      </c>
      <c r="F369" s="28">
        <f>F362*J369</f>
        <v>19986.318472319999</v>
      </c>
      <c r="G369" s="28">
        <f>G362*J369</f>
        <v>19549.350127769998</v>
      </c>
      <c r="H369" s="29">
        <f>H362*J369</f>
        <v>6398.8569889500004</v>
      </c>
      <c r="J369" s="3">
        <v>0.117123</v>
      </c>
    </row>
    <row r="370" spans="1:10" ht="12.75" customHeight="1">
      <c r="A370" s="25"/>
      <c r="B370" s="26"/>
      <c r="C370" s="27"/>
      <c r="D370" s="31" t="s">
        <v>22</v>
      </c>
      <c r="E370" s="28">
        <f>E362*J370</f>
        <v>217.35495600000004</v>
      </c>
      <c r="F370" s="28">
        <f>F362*J370</f>
        <v>728.64919680000003</v>
      </c>
      <c r="G370" s="28">
        <f>G362*J370</f>
        <v>712.71846730000004</v>
      </c>
      <c r="H370" s="29">
        <f>H362*J370</f>
        <v>233.28568550000003</v>
      </c>
      <c r="J370" s="3">
        <v>4.2700000000000004E-3</v>
      </c>
    </row>
    <row r="371" spans="1:10" ht="12.75" customHeight="1">
      <c r="A371" s="25"/>
      <c r="B371" s="26"/>
      <c r="C371" s="27"/>
      <c r="D371" s="31" t="s">
        <v>23</v>
      </c>
      <c r="E371" s="28">
        <f>E362*J371</f>
        <v>7887.0834432000001</v>
      </c>
      <c r="F371" s="28">
        <f>F362*J371</f>
        <v>26440.23914496</v>
      </c>
      <c r="G371" s="28">
        <f>G362*J371</f>
        <v>25862.166322559999</v>
      </c>
      <c r="H371" s="29">
        <f>H362*J371</f>
        <v>8465.1562656000006</v>
      </c>
      <c r="J371" s="3">
        <v>0.154944</v>
      </c>
    </row>
    <row r="372" spans="1:10" ht="22.5">
      <c r="A372" s="25"/>
      <c r="B372" s="26"/>
      <c r="C372" s="27"/>
      <c r="D372" s="31" t="s">
        <v>24</v>
      </c>
      <c r="E372" s="28">
        <f>E362*J372</f>
        <v>9408.6190380000007</v>
      </c>
      <c r="F372" s="28">
        <f>F362*J372</f>
        <v>31540.954166399999</v>
      </c>
      <c r="G372" s="28">
        <f>G362*J372</f>
        <v>30851.362506649999</v>
      </c>
      <c r="H372" s="29">
        <f>H362*J372</f>
        <v>10098.210697750001</v>
      </c>
      <c r="J372" s="3">
        <v>0.184835</v>
      </c>
    </row>
    <row r="373" spans="1:10" ht="12.75" customHeight="1">
      <c r="A373" s="25"/>
      <c r="B373" s="26"/>
      <c r="C373" s="27"/>
      <c r="D373" s="31" t="s">
        <v>25</v>
      </c>
      <c r="E373" s="28">
        <f>E362*J373</f>
        <v>1304.1806388000002</v>
      </c>
      <c r="F373" s="28">
        <f>F362*J373</f>
        <v>4372.0658246399998</v>
      </c>
      <c r="G373" s="28">
        <f>G362*J373</f>
        <v>4276.4777167900002</v>
      </c>
      <c r="H373" s="29">
        <f>H362*J373</f>
        <v>1399.7687466500001</v>
      </c>
      <c r="J373" s="3">
        <v>2.5621000000000001E-2</v>
      </c>
    </row>
    <row r="374" spans="1:10" ht="12.75" customHeight="1">
      <c r="A374" s="25"/>
      <c r="B374" s="26"/>
      <c r="C374" s="27"/>
      <c r="D374" s="41" t="s">
        <v>26</v>
      </c>
      <c r="E374" s="28" t="s">
        <v>152</v>
      </c>
      <c r="F374" s="28" t="s">
        <v>153</v>
      </c>
      <c r="G374" s="28" t="s">
        <v>154</v>
      </c>
      <c r="H374" s="29" t="s">
        <v>155</v>
      </c>
    </row>
    <row r="375" spans="1:10" ht="13.5" customHeight="1" thickBot="1">
      <c r="A375" s="33"/>
      <c r="B375" s="34"/>
      <c r="C375" s="35"/>
      <c r="D375" s="43" t="s">
        <v>149</v>
      </c>
      <c r="E375" s="28">
        <v>133.33000000000001</v>
      </c>
      <c r="F375" s="28"/>
      <c r="G375" s="28"/>
      <c r="H375" s="29">
        <v>133.33000000000001</v>
      </c>
    </row>
    <row r="376" spans="1:10" customFormat="1" ht="15.75" thickBot="1">
      <c r="A376" s="38"/>
      <c r="D376" s="116"/>
      <c r="E376" s="108"/>
      <c r="F376" s="108"/>
      <c r="G376" s="108"/>
      <c r="H376" s="108"/>
    </row>
    <row r="377" spans="1:10">
      <c r="A377" s="13" t="s">
        <v>10</v>
      </c>
      <c r="B377" s="14" t="s">
        <v>11</v>
      </c>
      <c r="C377" s="39">
        <v>25</v>
      </c>
      <c r="D377" s="40" t="s">
        <v>12</v>
      </c>
      <c r="E377" s="55">
        <v>77438</v>
      </c>
      <c r="F377" s="55">
        <v>222497.88</v>
      </c>
      <c r="G377" s="55">
        <v>205581.72</v>
      </c>
      <c r="H377" s="56">
        <v>94354.16</v>
      </c>
    </row>
    <row r="378" spans="1:10" ht="12.75" customHeight="1">
      <c r="A378" s="19"/>
      <c r="B378" s="20"/>
      <c r="C378" s="21"/>
      <c r="D378" s="41" t="s">
        <v>13</v>
      </c>
      <c r="E378" s="28" t="s">
        <v>156</v>
      </c>
      <c r="F378" s="28" t="s">
        <v>86</v>
      </c>
      <c r="G378" s="28" t="s">
        <v>157</v>
      </c>
      <c r="H378" s="29" t="s">
        <v>158</v>
      </c>
    </row>
    <row r="379" spans="1:10" ht="12.75" customHeight="1">
      <c r="A379" s="25"/>
      <c r="B379" s="26"/>
      <c r="C379" s="27"/>
      <c r="D379" s="41" t="s">
        <v>14</v>
      </c>
      <c r="E379" s="28">
        <v>57901.02</v>
      </c>
      <c r="F379" s="28">
        <v>165799.20000000001</v>
      </c>
      <c r="G379" s="28">
        <v>156626.59</v>
      </c>
      <c r="H379" s="29">
        <v>67073.63</v>
      </c>
    </row>
    <row r="380" spans="1:10" ht="12.75" customHeight="1">
      <c r="A380" s="25"/>
      <c r="B380" s="26"/>
      <c r="C380" s="27"/>
      <c r="D380" s="30" t="s">
        <v>15</v>
      </c>
      <c r="E380" s="28"/>
      <c r="F380" s="28"/>
      <c r="G380" s="28"/>
      <c r="H380" s="29"/>
    </row>
    <row r="381" spans="1:10" ht="12.75" customHeight="1">
      <c r="A381" s="25"/>
      <c r="B381" s="26"/>
      <c r="C381" s="27"/>
      <c r="D381" s="31" t="s">
        <v>27</v>
      </c>
      <c r="E381" s="28">
        <f>E379*J381</f>
        <v>10.59588666</v>
      </c>
      <c r="F381" s="28">
        <f>F379*J381</f>
        <v>30.341253600000002</v>
      </c>
      <c r="G381" s="28">
        <f>G379*J381</f>
        <v>28.662665969999999</v>
      </c>
      <c r="H381" s="29">
        <f>H379*J381</f>
        <v>12.274474290000001</v>
      </c>
      <c r="J381" s="3">
        <v>1.83E-4</v>
      </c>
    </row>
    <row r="382" spans="1:10" ht="12.75" customHeight="1">
      <c r="A382" s="25"/>
      <c r="B382" s="26"/>
      <c r="C382" s="27"/>
      <c r="D382" s="31" t="s">
        <v>17</v>
      </c>
      <c r="E382" s="28">
        <f>E379*J382</f>
        <v>7452.6139872599988</v>
      </c>
      <c r="F382" s="28">
        <f>F379*J382</f>
        <v>21340.512429599999</v>
      </c>
      <c r="G382" s="28">
        <f>G379*J382</f>
        <v>20159.878278669999</v>
      </c>
      <c r="H382" s="29">
        <f>H379*J382</f>
        <v>8633.2481381899997</v>
      </c>
      <c r="J382" s="3">
        <v>0.12871299999999999</v>
      </c>
    </row>
    <row r="383" spans="1:10" ht="12.75" customHeight="1">
      <c r="A383" s="25"/>
      <c r="B383" s="26"/>
      <c r="C383" s="27"/>
      <c r="D383" s="31" t="s">
        <v>18</v>
      </c>
      <c r="E383" s="28">
        <f>E379*J383</f>
        <v>9183.3333760799997</v>
      </c>
      <c r="F383" s="28">
        <f>F379*J383</f>
        <v>26296.416316800001</v>
      </c>
      <c r="G383" s="28">
        <f>G379*J383</f>
        <v>24841.60368036</v>
      </c>
      <c r="H383" s="29">
        <f>H379*J383</f>
        <v>10638.146012520001</v>
      </c>
      <c r="J383" s="3">
        <v>0.15860399999999999</v>
      </c>
    </row>
    <row r="384" spans="1:10" ht="12.75" customHeight="1">
      <c r="A384" s="25"/>
      <c r="B384" s="26"/>
      <c r="C384" s="27"/>
      <c r="D384" s="31" t="s">
        <v>19</v>
      </c>
      <c r="E384" s="28">
        <f>E379*J384</f>
        <v>4803.5844212399998</v>
      </c>
      <c r="F384" s="28">
        <f>F379*J384</f>
        <v>13755.0332304</v>
      </c>
      <c r="G384" s="28">
        <f>G379*J384</f>
        <v>12994.055159579999</v>
      </c>
      <c r="H384" s="29">
        <f>H379*J384</f>
        <v>5564.5624920600003</v>
      </c>
      <c r="J384" s="3">
        <v>8.2961999999999994E-2</v>
      </c>
    </row>
    <row r="385" spans="1:10" ht="12.75" customHeight="1">
      <c r="A385" s="25"/>
      <c r="B385" s="26"/>
      <c r="C385" s="27"/>
      <c r="D385" s="31" t="s">
        <v>20</v>
      </c>
      <c r="E385" s="28">
        <f>E379*J385</f>
        <v>8265.0231988800006</v>
      </c>
      <c r="F385" s="28">
        <f>F379*J385</f>
        <v>23666.841004800004</v>
      </c>
      <c r="G385" s="28">
        <f>G379*J385</f>
        <v>22357.50596296</v>
      </c>
      <c r="H385" s="29">
        <f>J385*H379</f>
        <v>9574.358240720001</v>
      </c>
      <c r="J385" s="3">
        <v>0.14274400000000001</v>
      </c>
    </row>
    <row r="386" spans="1:10" ht="22.5">
      <c r="A386" s="25"/>
      <c r="B386" s="26"/>
      <c r="C386" s="27"/>
      <c r="D386" s="31" t="s">
        <v>21</v>
      </c>
      <c r="E386" s="28">
        <f>E379*J386</f>
        <v>6781.5411654600002</v>
      </c>
      <c r="F386" s="28">
        <f>F379*J386</f>
        <v>19418.899701600003</v>
      </c>
      <c r="G386" s="28">
        <f>G379*J386</f>
        <v>18344.576100570001</v>
      </c>
      <c r="H386" s="29">
        <f>H379*J386</f>
        <v>7855.8647664900009</v>
      </c>
      <c r="J386" s="3">
        <v>0.117123</v>
      </c>
    </row>
    <row r="387" spans="1:10" ht="12.75" customHeight="1">
      <c r="A387" s="25"/>
      <c r="B387" s="26"/>
      <c r="C387" s="27"/>
      <c r="D387" s="31" t="s">
        <v>22</v>
      </c>
      <c r="E387" s="28">
        <f>E379*J387</f>
        <v>247.23735540000001</v>
      </c>
      <c r="F387" s="28">
        <f>F379*J387</f>
        <v>707.96258400000011</v>
      </c>
      <c r="G387" s="28">
        <f>G379*J387</f>
        <v>668.79553930000009</v>
      </c>
      <c r="H387" s="29">
        <f>H379*J387</f>
        <v>286.40440010000003</v>
      </c>
      <c r="J387" s="3">
        <v>4.2700000000000004E-3</v>
      </c>
    </row>
    <row r="388" spans="1:10" ht="12.75" customHeight="1">
      <c r="A388" s="25"/>
      <c r="B388" s="26"/>
      <c r="C388" s="27"/>
      <c r="D388" s="31" t="s">
        <v>23</v>
      </c>
      <c r="E388" s="28">
        <f>E379*J388</f>
        <v>8971.4156428799997</v>
      </c>
      <c r="F388" s="28">
        <f>F379*J388</f>
        <v>25689.591244800002</v>
      </c>
      <c r="G388" s="28">
        <f>G379*J388</f>
        <v>24268.350360959997</v>
      </c>
      <c r="H388" s="29">
        <f>H379*J388</f>
        <v>10392.65652672</v>
      </c>
      <c r="J388" s="3">
        <v>0.154944</v>
      </c>
    </row>
    <row r="389" spans="1:10" ht="22.5">
      <c r="A389" s="25"/>
      <c r="B389" s="26"/>
      <c r="C389" s="27"/>
      <c r="D389" s="31" t="s">
        <v>24</v>
      </c>
      <c r="E389" s="28">
        <f>E379*J389</f>
        <v>10702.1350317</v>
      </c>
      <c r="F389" s="28">
        <f>F379*J389</f>
        <v>30645.495132000004</v>
      </c>
      <c r="G389" s="28">
        <f>G379*J389</f>
        <v>28950.075762649998</v>
      </c>
      <c r="H389" s="29">
        <f>H379*J389</f>
        <v>12397.554401050002</v>
      </c>
      <c r="J389" s="3">
        <v>0.184835</v>
      </c>
    </row>
    <row r="390" spans="1:10" ht="12.75" customHeight="1">
      <c r="A390" s="25"/>
      <c r="B390" s="26"/>
      <c r="C390" s="27"/>
      <c r="D390" s="31" t="s">
        <v>25</v>
      </c>
      <c r="E390" s="28">
        <f>E379*J390</f>
        <v>1483.4820334200001</v>
      </c>
      <c r="F390" s="28">
        <f>F379*J390</f>
        <v>4247.9413032000002</v>
      </c>
      <c r="G390" s="28">
        <f>G379*J390</f>
        <v>4012.9298623899999</v>
      </c>
      <c r="H390" s="29">
        <f>H379*J390</f>
        <v>1718.4934742300002</v>
      </c>
      <c r="J390" s="3">
        <v>2.5621000000000001E-2</v>
      </c>
    </row>
    <row r="391" spans="1:10" ht="12.75" customHeight="1">
      <c r="A391" s="25"/>
      <c r="B391" s="26"/>
      <c r="C391" s="27"/>
      <c r="D391" s="41" t="s">
        <v>26</v>
      </c>
      <c r="E391" s="28" t="s">
        <v>159</v>
      </c>
      <c r="F391" s="28" t="s">
        <v>160</v>
      </c>
      <c r="G391" s="28" t="s">
        <v>161</v>
      </c>
      <c r="H391" s="29" t="s">
        <v>162</v>
      </c>
    </row>
    <row r="392" spans="1:10" ht="13.5" customHeight="1" thickBot="1">
      <c r="A392" s="33"/>
      <c r="B392" s="34"/>
      <c r="C392" s="35"/>
      <c r="D392" s="43" t="s">
        <v>29</v>
      </c>
      <c r="E392" s="57">
        <v>495.75</v>
      </c>
      <c r="F392" s="57"/>
      <c r="G392" s="57">
        <v>495.75</v>
      </c>
      <c r="H392" s="58"/>
    </row>
    <row r="393" spans="1:10" customFormat="1" ht="15.75" thickBot="1">
      <c r="A393" s="38"/>
      <c r="D393" s="116"/>
      <c r="E393" s="108"/>
      <c r="F393" s="108"/>
      <c r="G393" s="108"/>
      <c r="H393" s="108"/>
    </row>
    <row r="394" spans="1:10">
      <c r="A394" s="13" t="s">
        <v>10</v>
      </c>
      <c r="B394" s="14" t="s">
        <v>11</v>
      </c>
      <c r="C394" s="39">
        <v>26</v>
      </c>
      <c r="D394" s="40" t="s">
        <v>12</v>
      </c>
      <c r="E394" s="17">
        <f>52018.04-E397</f>
        <v>46258.04</v>
      </c>
      <c r="F394" s="17">
        <f>306921.36-F396-F397</f>
        <v>240705.36</v>
      </c>
      <c r="G394" s="17">
        <f>260520.46-G396-G397</f>
        <v>215760.46</v>
      </c>
      <c r="H394" s="18">
        <f>98418.94-H397</f>
        <v>71202.94</v>
      </c>
    </row>
    <row r="395" spans="1:10" ht="12.75" customHeight="1">
      <c r="A395" s="19"/>
      <c r="B395" s="20"/>
      <c r="C395" s="21"/>
      <c r="D395" s="41" t="s">
        <v>13</v>
      </c>
      <c r="E395" s="28" t="s">
        <v>163</v>
      </c>
      <c r="F395" s="28" t="s">
        <v>86</v>
      </c>
      <c r="G395" s="28" t="s">
        <v>164</v>
      </c>
      <c r="H395" s="29" t="s">
        <v>165</v>
      </c>
    </row>
    <row r="396" spans="1:10" ht="12.75" hidden="1" customHeight="1">
      <c r="A396" s="25"/>
      <c r="B396" s="26"/>
      <c r="C396" s="27"/>
      <c r="D396" s="41" t="s">
        <v>166</v>
      </c>
      <c r="E396" s="28"/>
      <c r="F396" s="28">
        <v>39000</v>
      </c>
      <c r="G396" s="28">
        <v>39000</v>
      </c>
      <c r="H396" s="29"/>
    </row>
    <row r="397" spans="1:10" ht="12.75" hidden="1" customHeight="1">
      <c r="A397" s="25"/>
      <c r="B397" s="26"/>
      <c r="C397" s="27"/>
      <c r="D397" s="41" t="s">
        <v>42</v>
      </c>
      <c r="E397" s="28">
        <v>5760</v>
      </c>
      <c r="F397" s="28">
        <v>27216</v>
      </c>
      <c r="G397" s="28">
        <v>5760</v>
      </c>
      <c r="H397" s="29">
        <v>27216</v>
      </c>
    </row>
    <row r="398" spans="1:10" ht="12.75" customHeight="1">
      <c r="A398" s="25"/>
      <c r="B398" s="26"/>
      <c r="C398" s="27"/>
      <c r="D398" s="41" t="s">
        <v>14</v>
      </c>
      <c r="E398" s="28">
        <v>34601.21</v>
      </c>
      <c r="F398" s="28">
        <v>179296.8</v>
      </c>
      <c r="G398" s="28">
        <v>160998</v>
      </c>
      <c r="H398" s="29">
        <v>52900.01</v>
      </c>
    </row>
    <row r="399" spans="1:10" ht="12.75" customHeight="1">
      <c r="A399" s="25"/>
      <c r="B399" s="26"/>
      <c r="C399" s="27"/>
      <c r="D399" s="30" t="s">
        <v>15</v>
      </c>
      <c r="E399" s="28"/>
      <c r="F399" s="28"/>
      <c r="G399" s="28"/>
      <c r="H399" s="29"/>
    </row>
    <row r="400" spans="1:10" ht="12.75" customHeight="1">
      <c r="A400" s="25"/>
      <c r="B400" s="26"/>
      <c r="C400" s="27"/>
      <c r="D400" s="31" t="s">
        <v>27</v>
      </c>
      <c r="E400" s="28">
        <f>E398*J400</f>
        <v>6.3320214300000002</v>
      </c>
      <c r="F400" s="28">
        <f>F398*J400</f>
        <v>32.811314400000001</v>
      </c>
      <c r="G400" s="28">
        <f>G398*J400</f>
        <v>29.462634000000001</v>
      </c>
      <c r="H400" s="29">
        <f>H398*J400</f>
        <v>9.6807018300000003</v>
      </c>
      <c r="J400" s="3">
        <v>1.83E-4</v>
      </c>
    </row>
    <row r="401" spans="1:10" ht="12.75" customHeight="1">
      <c r="A401" s="25"/>
      <c r="B401" s="26"/>
      <c r="C401" s="27"/>
      <c r="D401" s="31" t="s">
        <v>17</v>
      </c>
      <c r="E401" s="28">
        <f>E398*J401</f>
        <v>4453.6255427299993</v>
      </c>
      <c r="F401" s="28">
        <f>F398*J401</f>
        <v>23077.829018399996</v>
      </c>
      <c r="G401" s="28">
        <f>G398*J401</f>
        <v>20722.535573999998</v>
      </c>
      <c r="H401" s="29">
        <f>H398*J401</f>
        <v>6808.9189871299996</v>
      </c>
      <c r="J401" s="3">
        <v>0.12871299999999999</v>
      </c>
    </row>
    <row r="402" spans="1:10" ht="12.75" customHeight="1">
      <c r="A402" s="25"/>
      <c r="B402" s="26"/>
      <c r="C402" s="27"/>
      <c r="D402" s="31" t="s">
        <v>18</v>
      </c>
      <c r="E402" s="28">
        <f>E398*J402</f>
        <v>5487.89031084</v>
      </c>
      <c r="F402" s="28">
        <f>F398*J402</f>
        <v>28437.189667199997</v>
      </c>
      <c r="G402" s="28">
        <f>G398*J402</f>
        <v>25534.926791999998</v>
      </c>
      <c r="H402" s="29">
        <f>H398*J402</f>
        <v>8390.1531860400009</v>
      </c>
      <c r="J402" s="3">
        <v>0.15860399999999999</v>
      </c>
    </row>
    <row r="403" spans="1:10" ht="12.75" customHeight="1">
      <c r="A403" s="25"/>
      <c r="B403" s="26"/>
      <c r="C403" s="27"/>
      <c r="D403" s="31" t="s">
        <v>19</v>
      </c>
      <c r="E403" s="28">
        <f>E398*J403</f>
        <v>2870.5855840199997</v>
      </c>
      <c r="F403" s="28">
        <f>F398*J403</f>
        <v>14874.821121599998</v>
      </c>
      <c r="G403" s="28">
        <f>G398*J403</f>
        <v>13356.716075999999</v>
      </c>
      <c r="H403" s="29">
        <f>H398*J403</f>
        <v>4388.6906296199995</v>
      </c>
      <c r="J403" s="3">
        <v>8.2961999999999994E-2</v>
      </c>
    </row>
    <row r="404" spans="1:10" ht="12.75" customHeight="1">
      <c r="A404" s="25"/>
      <c r="B404" s="26"/>
      <c r="C404" s="27"/>
      <c r="D404" s="31" t="s">
        <v>20</v>
      </c>
      <c r="E404" s="28">
        <f>E398*J404</f>
        <v>4939.1151202400006</v>
      </c>
      <c r="F404" s="28">
        <f>F398*J404</f>
        <v>25593.542419199999</v>
      </c>
      <c r="G404" s="28">
        <f>G398*J404</f>
        <v>22981.498512000002</v>
      </c>
      <c r="H404" s="29">
        <f>J404*H398</f>
        <v>7551.1590274400005</v>
      </c>
      <c r="J404" s="3">
        <v>0.14274400000000001</v>
      </c>
    </row>
    <row r="405" spans="1:10" ht="22.5">
      <c r="A405" s="25"/>
      <c r="B405" s="26"/>
      <c r="C405" s="27"/>
      <c r="D405" s="31" t="s">
        <v>21</v>
      </c>
      <c r="E405" s="28">
        <f>E398*J405</f>
        <v>4052.5975188299999</v>
      </c>
      <c r="F405" s="28">
        <f>F398*J405</f>
        <v>20999.779106400001</v>
      </c>
      <c r="G405" s="28">
        <f>G398*J405</f>
        <v>18856.568754</v>
      </c>
      <c r="H405" s="29">
        <f>H398*J405</f>
        <v>6195.8078712300003</v>
      </c>
      <c r="J405" s="3">
        <v>0.117123</v>
      </c>
    </row>
    <row r="406" spans="1:10" ht="12.75" customHeight="1">
      <c r="A406" s="25"/>
      <c r="B406" s="26"/>
      <c r="C406" s="27"/>
      <c r="D406" s="31" t="s">
        <v>22</v>
      </c>
      <c r="E406" s="28">
        <f>E398*J406</f>
        <v>147.74716670000001</v>
      </c>
      <c r="F406" s="28">
        <f>F398*J406</f>
        <v>765.59733600000004</v>
      </c>
      <c r="G406" s="28">
        <f>G398*J406</f>
        <v>687.4614600000001</v>
      </c>
      <c r="H406" s="29">
        <f>H398*J406</f>
        <v>225.88304270000003</v>
      </c>
      <c r="J406" s="3">
        <v>4.2700000000000004E-3</v>
      </c>
    </row>
    <row r="407" spans="1:10" ht="12.75" customHeight="1">
      <c r="A407" s="25"/>
      <c r="B407" s="26"/>
      <c r="C407" s="27"/>
      <c r="D407" s="31" t="s">
        <v>23</v>
      </c>
      <c r="E407" s="28">
        <f>E398*J407</f>
        <v>5361.2498822400003</v>
      </c>
      <c r="F407" s="28">
        <f>F398*J407</f>
        <v>27780.963379199999</v>
      </c>
      <c r="G407" s="28">
        <f>G398*J407</f>
        <v>24945.674112000001</v>
      </c>
      <c r="H407" s="29">
        <f>H398*J407</f>
        <v>8196.539149440001</v>
      </c>
      <c r="J407" s="3">
        <v>0.154944</v>
      </c>
    </row>
    <row r="408" spans="1:10" ht="22.5">
      <c r="A408" s="25"/>
      <c r="B408" s="26"/>
      <c r="C408" s="27"/>
      <c r="D408" s="31" t="s">
        <v>24</v>
      </c>
      <c r="E408" s="28">
        <f>E398*J408</f>
        <v>6395.51465035</v>
      </c>
      <c r="F408" s="28">
        <f>F398*J408</f>
        <v>33140.324027999995</v>
      </c>
      <c r="G408" s="28">
        <f>G398*J408</f>
        <v>29758.065330000001</v>
      </c>
      <c r="H408" s="29">
        <f>H398*J408</f>
        <v>9777.7733483499997</v>
      </c>
      <c r="J408" s="3">
        <v>0.184835</v>
      </c>
    </row>
    <row r="409" spans="1:10" ht="12.75" customHeight="1">
      <c r="A409" s="25"/>
      <c r="B409" s="26"/>
      <c r="C409" s="27"/>
      <c r="D409" s="31" t="s">
        <v>25</v>
      </c>
      <c r="E409" s="28">
        <f>E398*J409</f>
        <v>886.51760141</v>
      </c>
      <c r="F409" s="28">
        <f>F398*J409</f>
        <v>4593.7633127999998</v>
      </c>
      <c r="G409" s="28">
        <f>G398*J409</f>
        <v>4124.9297580000002</v>
      </c>
      <c r="H409" s="29">
        <f>H398*J409</f>
        <v>1355.3511562100002</v>
      </c>
      <c r="J409" s="3">
        <v>2.5621000000000001E-2</v>
      </c>
    </row>
    <row r="410" spans="1:10" ht="12.75" customHeight="1">
      <c r="A410" s="25"/>
      <c r="B410" s="26"/>
      <c r="C410" s="27"/>
      <c r="D410" s="41" t="s">
        <v>26</v>
      </c>
      <c r="E410" s="28" t="s">
        <v>167</v>
      </c>
      <c r="F410" s="28" t="s">
        <v>168</v>
      </c>
      <c r="G410" s="28" t="s">
        <v>169</v>
      </c>
      <c r="H410" s="29" t="s">
        <v>170</v>
      </c>
    </row>
    <row r="411" spans="1:10" ht="13.5" customHeight="1" thickBot="1">
      <c r="A411" s="33"/>
      <c r="B411" s="34"/>
      <c r="C411" s="35"/>
      <c r="D411" s="43" t="s">
        <v>29</v>
      </c>
      <c r="E411" s="28">
        <v>444.06</v>
      </c>
      <c r="F411" s="28"/>
      <c r="G411" s="28">
        <v>444.08</v>
      </c>
      <c r="H411" s="29">
        <v>-0.02</v>
      </c>
    </row>
    <row r="412" spans="1:10" customFormat="1" ht="15.75" thickBot="1">
      <c r="A412" s="38"/>
      <c r="D412" s="116"/>
      <c r="E412" s="108"/>
      <c r="F412" s="108"/>
      <c r="G412" s="108"/>
      <c r="H412" s="108"/>
    </row>
    <row r="413" spans="1:10">
      <c r="A413" s="13" t="s">
        <v>10</v>
      </c>
      <c r="B413" s="14" t="s">
        <v>11</v>
      </c>
      <c r="C413" s="39">
        <v>27</v>
      </c>
      <c r="D413" s="40" t="s">
        <v>12</v>
      </c>
      <c r="E413" s="17">
        <v>45144.99</v>
      </c>
      <c r="F413" s="17">
        <v>224505.18</v>
      </c>
      <c r="G413" s="17">
        <v>226356.21</v>
      </c>
      <c r="H413" s="18">
        <v>43293.96</v>
      </c>
    </row>
    <row r="414" spans="1:10" ht="12.75" customHeight="1">
      <c r="A414" s="19"/>
      <c r="B414" s="20"/>
      <c r="C414" s="21"/>
      <c r="D414" s="41" t="s">
        <v>13</v>
      </c>
      <c r="E414" s="28" t="s">
        <v>171</v>
      </c>
      <c r="F414" s="28" t="s">
        <v>48</v>
      </c>
      <c r="G414" s="28" t="s">
        <v>172</v>
      </c>
      <c r="H414" s="29" t="s">
        <v>173</v>
      </c>
    </row>
    <row r="415" spans="1:10" ht="12.75" customHeight="1">
      <c r="A415" s="25"/>
      <c r="B415" s="26"/>
      <c r="C415" s="27"/>
      <c r="D415" s="41" t="s">
        <v>14</v>
      </c>
      <c r="E415" s="28">
        <v>33063.980000000003</v>
      </c>
      <c r="F415" s="28">
        <v>166824.9</v>
      </c>
      <c r="G415" s="28">
        <v>167308.97</v>
      </c>
      <c r="H415" s="29">
        <v>32579.91</v>
      </c>
    </row>
    <row r="416" spans="1:10" ht="12.75" customHeight="1">
      <c r="A416" s="25"/>
      <c r="B416" s="26"/>
      <c r="C416" s="27"/>
      <c r="D416" s="30" t="s">
        <v>15</v>
      </c>
      <c r="E416" s="28"/>
      <c r="F416" s="28"/>
      <c r="G416" s="28"/>
      <c r="H416" s="29"/>
    </row>
    <row r="417" spans="1:10" ht="12.75" customHeight="1">
      <c r="A417" s="25"/>
      <c r="B417" s="26"/>
      <c r="C417" s="27"/>
      <c r="D417" s="31" t="s">
        <v>27</v>
      </c>
      <c r="E417" s="28">
        <f>E415*J417</f>
        <v>6.0507083400000008</v>
      </c>
      <c r="F417" s="28">
        <f>F415*J417</f>
        <v>30.528956699999998</v>
      </c>
      <c r="G417" s="28">
        <f>G415*J417</f>
        <v>30.617541510000002</v>
      </c>
      <c r="H417" s="29">
        <f>H415*J417</f>
        <v>5.9621235300000004</v>
      </c>
      <c r="J417" s="3">
        <v>1.83E-4</v>
      </c>
    </row>
    <row r="418" spans="1:10" ht="12.75" customHeight="1">
      <c r="A418" s="25"/>
      <c r="B418" s="26"/>
      <c r="C418" s="27"/>
      <c r="D418" s="31" t="s">
        <v>17</v>
      </c>
      <c r="E418" s="28">
        <f>E415*J418</f>
        <v>4255.7640577399998</v>
      </c>
      <c r="F418" s="28">
        <f>F415*J418</f>
        <v>21472.533353699997</v>
      </c>
      <c r="G418" s="28">
        <f>G415*J418</f>
        <v>21534.839455609999</v>
      </c>
      <c r="H418" s="29">
        <f>H415*J418</f>
        <v>4193.4579558300002</v>
      </c>
      <c r="J418" s="3">
        <v>0.12871299999999999</v>
      </c>
    </row>
    <row r="419" spans="1:10" ht="12.75" customHeight="1">
      <c r="A419" s="25"/>
      <c r="B419" s="26"/>
      <c r="C419" s="27"/>
      <c r="D419" s="31" t="s">
        <v>18</v>
      </c>
      <c r="E419" s="28">
        <f>E415*J419</f>
        <v>5244.0794839200007</v>
      </c>
      <c r="F419" s="28">
        <f>F415*J419</f>
        <v>26459.096439599998</v>
      </c>
      <c r="G419" s="28">
        <f>G415*J419</f>
        <v>26535.871877879999</v>
      </c>
      <c r="H419" s="29">
        <f>H415*J419</f>
        <v>5167.3040456399995</v>
      </c>
      <c r="J419" s="3">
        <v>0.15860399999999999</v>
      </c>
    </row>
    <row r="420" spans="1:10" ht="12.75" customHeight="1">
      <c r="A420" s="25"/>
      <c r="B420" s="26"/>
      <c r="C420" s="27"/>
      <c r="D420" s="31" t="s">
        <v>19</v>
      </c>
      <c r="E420" s="28">
        <f>E415*J420</f>
        <v>2743.05390876</v>
      </c>
      <c r="F420" s="28">
        <f>F415*J420</f>
        <v>13840.127353799999</v>
      </c>
      <c r="G420" s="28">
        <f>G415*J420</f>
        <v>13880.286769139999</v>
      </c>
      <c r="H420" s="29">
        <f>H415*J420</f>
        <v>2702.8944934199999</v>
      </c>
      <c r="J420" s="3">
        <v>8.2961999999999994E-2</v>
      </c>
    </row>
    <row r="421" spans="1:10" ht="12.75" customHeight="1">
      <c r="A421" s="25"/>
      <c r="B421" s="26"/>
      <c r="C421" s="27"/>
      <c r="D421" s="31" t="s">
        <v>20</v>
      </c>
      <c r="E421" s="28">
        <f>E415*J421</f>
        <v>4719.684761120001</v>
      </c>
      <c r="F421" s="28">
        <f>F415*J421</f>
        <v>23813.253525600001</v>
      </c>
      <c r="G421" s="28">
        <f>G415*J421</f>
        <v>23882.351613680003</v>
      </c>
      <c r="H421" s="29">
        <f>J421*H415</f>
        <v>4650.5866730400003</v>
      </c>
      <c r="J421" s="3">
        <v>0.14274400000000001</v>
      </c>
    </row>
    <row r="422" spans="1:10" ht="22.5">
      <c r="A422" s="25"/>
      <c r="B422" s="26"/>
      <c r="C422" s="27"/>
      <c r="D422" s="31" t="s">
        <v>21</v>
      </c>
      <c r="E422" s="28">
        <f>E415*J422</f>
        <v>3872.5525295400007</v>
      </c>
      <c r="F422" s="28">
        <f>F415*J422</f>
        <v>19539.032762700001</v>
      </c>
      <c r="G422" s="28">
        <f>G415*J422</f>
        <v>19595.728493310002</v>
      </c>
      <c r="H422" s="29">
        <f>H415*J422</f>
        <v>3815.85679893</v>
      </c>
      <c r="J422" s="3">
        <v>0.117123</v>
      </c>
    </row>
    <row r="423" spans="1:10" ht="12.75" customHeight="1">
      <c r="A423" s="25"/>
      <c r="B423" s="26"/>
      <c r="C423" s="27"/>
      <c r="D423" s="31" t="s">
        <v>22</v>
      </c>
      <c r="E423" s="28">
        <f>E415*J423</f>
        <v>141.18319460000004</v>
      </c>
      <c r="F423" s="28">
        <f>F415*J423</f>
        <v>712.34232300000008</v>
      </c>
      <c r="G423" s="28">
        <f>G415*J423</f>
        <v>714.40930190000006</v>
      </c>
      <c r="H423" s="29">
        <f>H415*J423</f>
        <v>139.1162157</v>
      </c>
      <c r="J423" s="3">
        <v>4.2700000000000004E-3</v>
      </c>
    </row>
    <row r="424" spans="1:10" ht="12.75" customHeight="1">
      <c r="A424" s="25"/>
      <c r="B424" s="26"/>
      <c r="C424" s="27"/>
      <c r="D424" s="31" t="s">
        <v>23</v>
      </c>
      <c r="E424" s="28">
        <f>E415*J424</f>
        <v>5123.0653171200001</v>
      </c>
      <c r="F424" s="28">
        <f>F415*J424</f>
        <v>25848.517305599999</v>
      </c>
      <c r="G424" s="28">
        <f>G415*J424</f>
        <v>25923.521047679998</v>
      </c>
      <c r="H424" s="29">
        <f>H415*J424</f>
        <v>5048.0615750400002</v>
      </c>
      <c r="J424" s="3">
        <v>0.154944</v>
      </c>
    </row>
    <row r="425" spans="1:10" ht="22.5">
      <c r="A425" s="25"/>
      <c r="B425" s="26"/>
      <c r="C425" s="27"/>
      <c r="D425" s="31" t="s">
        <v>24</v>
      </c>
      <c r="E425" s="28">
        <f>E415*J425</f>
        <v>6111.3807433000002</v>
      </c>
      <c r="F425" s="28">
        <f>F415*J425</f>
        <v>30835.0803915</v>
      </c>
      <c r="G425" s="28">
        <f>G415*J425</f>
        <v>30924.553469949999</v>
      </c>
      <c r="H425" s="29">
        <f>H415*J425</f>
        <v>6021.9076648500004</v>
      </c>
      <c r="J425" s="3">
        <v>0.184835</v>
      </c>
    </row>
    <row r="426" spans="1:10" ht="12.75" customHeight="1">
      <c r="A426" s="25"/>
      <c r="B426" s="26"/>
      <c r="C426" s="27"/>
      <c r="D426" s="31" t="s">
        <v>25</v>
      </c>
      <c r="E426" s="28">
        <f>E415*J426</f>
        <v>847.13223158000017</v>
      </c>
      <c r="F426" s="28">
        <f>F415*J426</f>
        <v>4274.2207629000004</v>
      </c>
      <c r="G426" s="28">
        <f>G415*J426</f>
        <v>4286.6231203699999</v>
      </c>
      <c r="H426" s="29">
        <f>H415*J426</f>
        <v>834.72987411000008</v>
      </c>
      <c r="J426" s="3">
        <v>2.5621000000000001E-2</v>
      </c>
    </row>
    <row r="427" spans="1:10" ht="13.5" customHeight="1" thickBot="1">
      <c r="A427" s="33"/>
      <c r="B427" s="34"/>
      <c r="C427" s="35"/>
      <c r="D427" s="43" t="s">
        <v>26</v>
      </c>
      <c r="E427" s="28" t="s">
        <v>174</v>
      </c>
      <c r="F427" s="28" t="s">
        <v>175</v>
      </c>
      <c r="G427" s="28" t="s">
        <v>176</v>
      </c>
      <c r="H427" s="29" t="s">
        <v>177</v>
      </c>
    </row>
    <row r="428" spans="1:10" customFormat="1" ht="15.75" thickBot="1">
      <c r="A428" s="38"/>
      <c r="D428" s="116"/>
      <c r="E428" s="108"/>
      <c r="F428" s="108"/>
      <c r="G428" s="108"/>
      <c r="H428" s="108"/>
    </row>
    <row r="429" spans="1:10">
      <c r="A429" s="13" t="s">
        <v>10</v>
      </c>
      <c r="B429" s="14" t="s">
        <v>11</v>
      </c>
      <c r="C429" s="39">
        <v>28</v>
      </c>
      <c r="D429" s="40" t="s">
        <v>12</v>
      </c>
      <c r="E429" s="55">
        <f>E430+E431+E443+E445</f>
        <v>78064.11</v>
      </c>
      <c r="F429" s="55">
        <f>F430+F431+F443+F445</f>
        <v>223482.01</v>
      </c>
      <c r="G429" s="55">
        <f>G430+G431+G443+G445</f>
        <v>266545</v>
      </c>
      <c r="H429" s="56">
        <f>H430+H431+H443+H445</f>
        <v>35001.119999999995</v>
      </c>
    </row>
    <row r="430" spans="1:10" ht="12.75" customHeight="1">
      <c r="A430" s="19"/>
      <c r="B430" s="20"/>
      <c r="C430" s="21"/>
      <c r="D430" s="41" t="s">
        <v>13</v>
      </c>
      <c r="E430" s="28">
        <v>2244.8200000000002</v>
      </c>
      <c r="F430" s="28">
        <v>6040</v>
      </c>
      <c r="G430" s="28">
        <v>7564.38</v>
      </c>
      <c r="H430" s="29">
        <v>720.44</v>
      </c>
    </row>
    <row r="431" spans="1:10" ht="12" customHeight="1">
      <c r="A431" s="25"/>
      <c r="B431" s="26"/>
      <c r="C431" s="27"/>
      <c r="D431" s="41" t="s">
        <v>14</v>
      </c>
      <c r="E431" s="28">
        <v>64599.77</v>
      </c>
      <c r="F431" s="28">
        <f>170111.73</f>
        <v>170111.73</v>
      </c>
      <c r="G431" s="28">
        <f>208984.87</f>
        <v>208984.87</v>
      </c>
      <c r="H431" s="29">
        <f>25726.63</f>
        <v>25726.63</v>
      </c>
    </row>
    <row r="432" spans="1:10" ht="12.75" customHeight="1">
      <c r="A432" s="25"/>
      <c r="B432" s="26"/>
      <c r="C432" s="27"/>
      <c r="D432" s="30" t="s">
        <v>15</v>
      </c>
      <c r="E432" s="28"/>
      <c r="F432" s="28"/>
      <c r="G432" s="28"/>
      <c r="H432" s="29"/>
    </row>
    <row r="433" spans="1:10" ht="12.75" customHeight="1">
      <c r="A433" s="25"/>
      <c r="B433" s="26"/>
      <c r="C433" s="27"/>
      <c r="D433" s="31" t="s">
        <v>27</v>
      </c>
      <c r="E433" s="28">
        <f>E431*J433</f>
        <v>11.821757909999999</v>
      </c>
      <c r="F433" s="28">
        <f>F431*J433</f>
        <v>31.130446590000002</v>
      </c>
      <c r="G433" s="28">
        <f>G431*J433</f>
        <v>38.244231210000002</v>
      </c>
      <c r="H433" s="29">
        <f>H431*J433</f>
        <v>4.70797329</v>
      </c>
      <c r="J433" s="3">
        <v>1.83E-4</v>
      </c>
    </row>
    <row r="434" spans="1:10" ht="12.75" customHeight="1">
      <c r="A434" s="25"/>
      <c r="B434" s="26"/>
      <c r="C434" s="27"/>
      <c r="D434" s="31" t="s">
        <v>17</v>
      </c>
      <c r="E434" s="28">
        <f>E431*J434</f>
        <v>8314.8301960099998</v>
      </c>
      <c r="F434" s="28">
        <f>F431*J434</f>
        <v>21895.591103490002</v>
      </c>
      <c r="G434" s="28">
        <f>G431*J434</f>
        <v>26899.06957231</v>
      </c>
      <c r="H434" s="29">
        <f>H431*J434</f>
        <v>3311.35172719</v>
      </c>
      <c r="J434" s="3">
        <v>0.12871299999999999</v>
      </c>
    </row>
    <row r="435" spans="1:10" ht="12.75" customHeight="1">
      <c r="A435" s="25"/>
      <c r="B435" s="26"/>
      <c r="C435" s="27"/>
      <c r="D435" s="31" t="s">
        <v>18</v>
      </c>
      <c r="E435" s="28">
        <f>E431*J435</f>
        <v>10245.781921079999</v>
      </c>
      <c r="F435" s="28">
        <f>F431*J435</f>
        <v>26980.400824920001</v>
      </c>
      <c r="G435" s="28">
        <f>G431*J435</f>
        <v>33145.836321479997</v>
      </c>
      <c r="H435" s="29">
        <f>H431*J435</f>
        <v>4080.3464245200003</v>
      </c>
      <c r="J435" s="3">
        <v>0.15860399999999999</v>
      </c>
    </row>
    <row r="436" spans="1:10" ht="12.75" customHeight="1">
      <c r="A436" s="25"/>
      <c r="B436" s="26"/>
      <c r="C436" s="27"/>
      <c r="D436" s="31" t="s">
        <v>19</v>
      </c>
      <c r="E436" s="28">
        <f>E431*J436</f>
        <v>5359.3261187399994</v>
      </c>
      <c r="F436" s="28">
        <f>F431*J436</f>
        <v>14112.80934426</v>
      </c>
      <c r="G436" s="28">
        <f>G431*J436</f>
        <v>17337.802784939999</v>
      </c>
      <c r="H436" s="29">
        <f>H431*J436</f>
        <v>2134.33267806</v>
      </c>
      <c r="J436" s="3">
        <v>8.2961999999999994E-2</v>
      </c>
    </row>
    <row r="437" spans="1:10" ht="12.75" customHeight="1">
      <c r="A437" s="25"/>
      <c r="B437" s="26"/>
      <c r="C437" s="27"/>
      <c r="D437" s="31" t="s">
        <v>20</v>
      </c>
      <c r="E437" s="28">
        <f>E431*J437</f>
        <v>9221.2295688800004</v>
      </c>
      <c r="F437" s="28">
        <f>F431*J437</f>
        <v>24282.428787120003</v>
      </c>
      <c r="G437" s="28">
        <f>G431*J437</f>
        <v>29831.336283280001</v>
      </c>
      <c r="H437" s="29">
        <f>J437*H431</f>
        <v>3672.3220727200005</v>
      </c>
      <c r="J437" s="3">
        <v>0.14274400000000001</v>
      </c>
    </row>
    <row r="438" spans="1:10" ht="22.5">
      <c r="A438" s="25"/>
      <c r="B438" s="26"/>
      <c r="C438" s="27"/>
      <c r="D438" s="31" t="s">
        <v>21</v>
      </c>
      <c r="E438" s="28">
        <f>E431*J438</f>
        <v>7566.1188617099997</v>
      </c>
      <c r="F438" s="28">
        <f>F431*J438</f>
        <v>19923.996152790001</v>
      </c>
      <c r="G438" s="28">
        <f>G431*J438</f>
        <v>24476.93492901</v>
      </c>
      <c r="H438" s="29">
        <f>H431*J438</f>
        <v>3013.1800854900002</v>
      </c>
      <c r="J438" s="3">
        <v>0.117123</v>
      </c>
    </row>
    <row r="439" spans="1:10" ht="12.75" customHeight="1">
      <c r="A439" s="25"/>
      <c r="B439" s="26"/>
      <c r="C439" s="27"/>
      <c r="D439" s="31" t="s">
        <v>22</v>
      </c>
      <c r="E439" s="28">
        <f>E431*J439</f>
        <v>275.8410179</v>
      </c>
      <c r="F439" s="28">
        <f>F431*J439</f>
        <v>726.37708710000015</v>
      </c>
      <c r="G439" s="28">
        <f>G431*J439</f>
        <v>892.36539490000007</v>
      </c>
      <c r="H439" s="29">
        <f>H431*J439</f>
        <v>109.85271010000001</v>
      </c>
      <c r="J439" s="3">
        <v>4.2700000000000004E-3</v>
      </c>
    </row>
    <row r="440" spans="1:10" ht="12.75" customHeight="1">
      <c r="A440" s="25"/>
      <c r="B440" s="26"/>
      <c r="C440" s="27"/>
      <c r="D440" s="31" t="s">
        <v>23</v>
      </c>
      <c r="E440" s="28">
        <f>E431*J440</f>
        <v>10009.346762879999</v>
      </c>
      <c r="F440" s="28">
        <f>F431*J440</f>
        <v>26357.79189312</v>
      </c>
      <c r="G440" s="28">
        <f>G431*J440</f>
        <v>32380.951697279997</v>
      </c>
      <c r="H440" s="29">
        <f>H431*J440</f>
        <v>3986.1869587199999</v>
      </c>
      <c r="J440" s="3">
        <v>0.154944</v>
      </c>
    </row>
    <row r="441" spans="1:10" ht="22.5">
      <c r="A441" s="25"/>
      <c r="B441" s="26"/>
      <c r="C441" s="27"/>
      <c r="D441" s="31" t="s">
        <v>24</v>
      </c>
      <c r="E441" s="28">
        <f>E431*J441</f>
        <v>11940.29848795</v>
      </c>
      <c r="F441" s="28">
        <f>F431*J441</f>
        <v>31442.601614550003</v>
      </c>
      <c r="G441" s="28">
        <f>G431*J441</f>
        <v>38627.718446450002</v>
      </c>
      <c r="H441" s="29">
        <f>H431*J441</f>
        <v>4755.1816560500001</v>
      </c>
      <c r="J441" s="3">
        <v>0.184835</v>
      </c>
    </row>
    <row r="442" spans="1:10" ht="12.75" customHeight="1">
      <c r="A442" s="25"/>
      <c r="B442" s="26"/>
      <c r="C442" s="27"/>
      <c r="D442" s="31" t="s">
        <v>25</v>
      </c>
      <c r="E442" s="28">
        <f>E431*J442</f>
        <v>1655.1107071700001</v>
      </c>
      <c r="F442" s="28">
        <f>F431*J442</f>
        <v>4358.4326343300008</v>
      </c>
      <c r="G442" s="28">
        <f>G431*J442</f>
        <v>5354.4013542700004</v>
      </c>
      <c r="H442" s="29">
        <f>H431*J442</f>
        <v>659.14198723000004</v>
      </c>
      <c r="J442" s="3">
        <v>2.5621000000000001E-2</v>
      </c>
    </row>
    <row r="443" spans="1:10" ht="12.75" customHeight="1">
      <c r="A443" s="25"/>
      <c r="B443" s="26"/>
      <c r="C443" s="27"/>
      <c r="D443" s="41" t="s">
        <v>26</v>
      </c>
      <c r="E443" s="28">
        <v>9386.19</v>
      </c>
      <c r="F443" s="28">
        <v>47330.28</v>
      </c>
      <c r="G443" s="28">
        <v>48162.42</v>
      </c>
      <c r="H443" s="29">
        <v>8554.0499999999993</v>
      </c>
    </row>
    <row r="444" spans="1:10" ht="9.75" hidden="1" customHeight="1">
      <c r="A444" s="25"/>
      <c r="B444" s="26"/>
      <c r="C444" s="27"/>
      <c r="D444" s="41" t="s">
        <v>149</v>
      </c>
      <c r="E444" s="28">
        <v>133.33000000000001</v>
      </c>
      <c r="F444" s="28"/>
      <c r="G444" s="28">
        <v>133.33000000000001</v>
      </c>
      <c r="H444" s="29"/>
    </row>
    <row r="445" spans="1:10" ht="13.5" customHeight="1" thickBot="1">
      <c r="A445" s="33"/>
      <c r="B445" s="34"/>
      <c r="C445" s="35"/>
      <c r="D445" s="43" t="s">
        <v>29</v>
      </c>
      <c r="E445" s="57">
        <f>1700+E444</f>
        <v>1833.33</v>
      </c>
      <c r="F445" s="57"/>
      <c r="G445" s="57">
        <f>1700+G444</f>
        <v>1833.33</v>
      </c>
      <c r="H445" s="58"/>
    </row>
    <row r="446" spans="1:10" customFormat="1" ht="15.75" thickBot="1">
      <c r="A446" s="38"/>
      <c r="D446" s="116"/>
      <c r="E446" s="108"/>
      <c r="F446" s="108"/>
      <c r="G446" s="108"/>
      <c r="H446" s="108"/>
    </row>
    <row r="447" spans="1:10">
      <c r="A447" s="13" t="s">
        <v>10</v>
      </c>
      <c r="B447" s="14" t="s">
        <v>11</v>
      </c>
      <c r="C447" s="39">
        <v>29</v>
      </c>
      <c r="D447" s="40" t="s">
        <v>12</v>
      </c>
      <c r="E447" s="55">
        <v>157561.21</v>
      </c>
      <c r="F447" s="55">
        <v>224639.16</v>
      </c>
      <c r="G447" s="55">
        <v>212957.22</v>
      </c>
      <c r="H447" s="56">
        <v>169243.15</v>
      </c>
    </row>
    <row r="448" spans="1:10" ht="12.75" customHeight="1">
      <c r="A448" s="19"/>
      <c r="B448" s="20"/>
      <c r="C448" s="21"/>
      <c r="D448" s="41" t="s">
        <v>13</v>
      </c>
      <c r="E448" s="28" t="s">
        <v>178</v>
      </c>
      <c r="F448" s="28" t="s">
        <v>179</v>
      </c>
      <c r="G448" s="28" t="s">
        <v>180</v>
      </c>
      <c r="H448" s="29" t="s">
        <v>181</v>
      </c>
    </row>
    <row r="449" spans="1:10" ht="12.75" customHeight="1">
      <c r="A449" s="25"/>
      <c r="B449" s="26"/>
      <c r="C449" s="27"/>
      <c r="D449" s="41" t="s">
        <v>14</v>
      </c>
      <c r="E449" s="28">
        <v>121114.1</v>
      </c>
      <c r="F449" s="28">
        <v>171603.6</v>
      </c>
      <c r="G449" s="28">
        <v>163549.57</v>
      </c>
      <c r="H449" s="29">
        <v>129168.13</v>
      </c>
    </row>
    <row r="450" spans="1:10" ht="12.75" customHeight="1">
      <c r="A450" s="25"/>
      <c r="B450" s="26"/>
      <c r="C450" s="27"/>
      <c r="D450" s="30" t="s">
        <v>15</v>
      </c>
      <c r="E450" s="28"/>
      <c r="F450" s="28"/>
      <c r="G450" s="28"/>
      <c r="H450" s="29"/>
    </row>
    <row r="451" spans="1:10" ht="12.75" customHeight="1">
      <c r="A451" s="25"/>
      <c r="B451" s="26"/>
      <c r="C451" s="27"/>
      <c r="D451" s="31" t="s">
        <v>27</v>
      </c>
      <c r="E451" s="28">
        <f>E449*J451</f>
        <v>22.163880300000002</v>
      </c>
      <c r="F451" s="28">
        <f>F449*J451</f>
        <v>31.403458800000003</v>
      </c>
      <c r="G451" s="28">
        <f>G449*J451</f>
        <v>29.92957131</v>
      </c>
      <c r="H451" s="29">
        <f>H449*J451</f>
        <v>23.637767790000002</v>
      </c>
      <c r="J451" s="3">
        <v>1.83E-4</v>
      </c>
    </row>
    <row r="452" spans="1:10" ht="12.75" customHeight="1">
      <c r="A452" s="25"/>
      <c r="B452" s="26"/>
      <c r="C452" s="27"/>
      <c r="D452" s="31" t="s">
        <v>17</v>
      </c>
      <c r="E452" s="28">
        <f>E449*J452</f>
        <v>15588.9591533</v>
      </c>
      <c r="F452" s="28">
        <f>F449*J452</f>
        <v>22087.614166799998</v>
      </c>
      <c r="G452" s="28">
        <f>G449*J452</f>
        <v>21050.955803410001</v>
      </c>
      <c r="H452" s="29">
        <f>H449*J452</f>
        <v>16625.617516689999</v>
      </c>
      <c r="J452" s="3">
        <v>0.12871299999999999</v>
      </c>
    </row>
    <row r="453" spans="1:10" ht="12.75" customHeight="1">
      <c r="A453" s="25"/>
      <c r="B453" s="26"/>
      <c r="C453" s="27"/>
      <c r="D453" s="31" t="s">
        <v>18</v>
      </c>
      <c r="E453" s="28">
        <f>E449*J453</f>
        <v>19209.180716400002</v>
      </c>
      <c r="F453" s="28">
        <f>F449*J453</f>
        <v>27217.017374399999</v>
      </c>
      <c r="G453" s="28">
        <f>G449*J453</f>
        <v>25939.616000279999</v>
      </c>
      <c r="H453" s="29">
        <f>H449*J453</f>
        <v>20486.582090520002</v>
      </c>
      <c r="J453" s="3">
        <v>0.15860399999999999</v>
      </c>
    </row>
    <row r="454" spans="1:10" ht="12.75" customHeight="1">
      <c r="A454" s="25"/>
      <c r="B454" s="26"/>
      <c r="C454" s="27"/>
      <c r="D454" s="31" t="s">
        <v>19</v>
      </c>
      <c r="E454" s="28">
        <f>E449*J454</f>
        <v>10047.867964200001</v>
      </c>
      <c r="F454" s="28">
        <f>F449*J454</f>
        <v>14236.5778632</v>
      </c>
      <c r="G454" s="28">
        <f>G449*J454</f>
        <v>13568.39942634</v>
      </c>
      <c r="H454" s="29">
        <f>H449*J454</f>
        <v>10716.046401059999</v>
      </c>
      <c r="J454" s="3">
        <v>8.2961999999999994E-2</v>
      </c>
    </row>
    <row r="455" spans="1:10" ht="12.75" customHeight="1">
      <c r="A455" s="25"/>
      <c r="B455" s="26"/>
      <c r="C455" s="27"/>
      <c r="D455" s="31" t="s">
        <v>20</v>
      </c>
      <c r="E455" s="28">
        <f>E449*J455</f>
        <v>17288.311090400002</v>
      </c>
      <c r="F455" s="28">
        <f>F449*J455</f>
        <v>24495.384278400001</v>
      </c>
      <c r="G455" s="28">
        <f>G449*J455</f>
        <v>23345.719820080001</v>
      </c>
      <c r="H455" s="29">
        <f>J455*H449</f>
        <v>18437.975548720002</v>
      </c>
      <c r="J455" s="3">
        <v>0.14274400000000001</v>
      </c>
    </row>
    <row r="456" spans="1:10" ht="22.5">
      <c r="A456" s="25"/>
      <c r="B456" s="26"/>
      <c r="C456" s="27"/>
      <c r="D456" s="31" t="s">
        <v>21</v>
      </c>
      <c r="E456" s="28">
        <f>E449*J456</f>
        <v>14185.246734300001</v>
      </c>
      <c r="F456" s="28">
        <f>F449*J456</f>
        <v>20098.728442800002</v>
      </c>
      <c r="G456" s="28">
        <f>G449*J456</f>
        <v>19155.416287110002</v>
      </c>
      <c r="H456" s="29">
        <f>H449*J456</f>
        <v>15128.558889990001</v>
      </c>
      <c r="J456" s="3">
        <v>0.117123</v>
      </c>
    </row>
    <row r="457" spans="1:10" ht="12.75" customHeight="1">
      <c r="A457" s="25"/>
      <c r="B457" s="26"/>
      <c r="C457" s="27"/>
      <c r="D457" s="31" t="s">
        <v>22</v>
      </c>
      <c r="E457" s="28">
        <f>E449*J457</f>
        <v>517.15720700000008</v>
      </c>
      <c r="F457" s="28">
        <f>F449*J457</f>
        <v>732.74737200000004</v>
      </c>
      <c r="G457" s="28">
        <f>G449*J457</f>
        <v>698.35666390000006</v>
      </c>
      <c r="H457" s="29">
        <f>H449*J457</f>
        <v>551.54791510000007</v>
      </c>
      <c r="J457" s="3">
        <v>4.2700000000000004E-3</v>
      </c>
    </row>
    <row r="458" spans="1:10" ht="12.75" customHeight="1">
      <c r="A458" s="25"/>
      <c r="B458" s="26"/>
      <c r="C458" s="27"/>
      <c r="D458" s="31" t="s">
        <v>23</v>
      </c>
      <c r="E458" s="28">
        <f>E449*J458</f>
        <v>18765.903110400002</v>
      </c>
      <c r="F458" s="28">
        <f>F449*J458</f>
        <v>26588.948198400001</v>
      </c>
      <c r="G458" s="28">
        <f>G449*J458</f>
        <v>25341.024574080002</v>
      </c>
      <c r="H458" s="29">
        <f>H449*J458</f>
        <v>20013.826734720002</v>
      </c>
      <c r="J458" s="3">
        <v>0.154944</v>
      </c>
    </row>
    <row r="459" spans="1:10" ht="22.5">
      <c r="A459" s="25"/>
      <c r="B459" s="26"/>
      <c r="C459" s="27"/>
      <c r="D459" s="31" t="s">
        <v>24</v>
      </c>
      <c r="E459" s="28">
        <f>E449*J459</f>
        <v>22386.124673500002</v>
      </c>
      <c r="F459" s="28">
        <f>F449*J459</f>
        <v>31718.351406000002</v>
      </c>
      <c r="G459" s="28">
        <f>G449*J459</f>
        <v>30229.68477095</v>
      </c>
      <c r="H459" s="29">
        <f>H449*J459</f>
        <v>23874.79130855</v>
      </c>
      <c r="J459" s="3">
        <v>0.184835</v>
      </c>
    </row>
    <row r="460" spans="1:10" ht="12.75" customHeight="1">
      <c r="A460" s="25"/>
      <c r="B460" s="26"/>
      <c r="C460" s="27"/>
      <c r="D460" s="31" t="s">
        <v>25</v>
      </c>
      <c r="E460" s="28">
        <f>E449*J460</f>
        <v>3103.0643561000002</v>
      </c>
      <c r="F460" s="28">
        <f>F449*J460</f>
        <v>4396.6558356000005</v>
      </c>
      <c r="G460" s="28">
        <f>G449*J460</f>
        <v>4190.3035329700006</v>
      </c>
      <c r="H460" s="29">
        <f>H449*J460</f>
        <v>3309.4166587300001</v>
      </c>
      <c r="J460" s="3">
        <v>2.5621000000000001E-2</v>
      </c>
    </row>
    <row r="461" spans="1:10" ht="12.75" customHeight="1">
      <c r="A461" s="25"/>
      <c r="B461" s="26"/>
      <c r="C461" s="27"/>
      <c r="D461" s="41" t="s">
        <v>26</v>
      </c>
      <c r="E461" s="28" t="s">
        <v>182</v>
      </c>
      <c r="F461" s="28" t="s">
        <v>183</v>
      </c>
      <c r="G461" s="28" t="s">
        <v>184</v>
      </c>
      <c r="H461" s="29" t="s">
        <v>185</v>
      </c>
    </row>
    <row r="462" spans="1:10" ht="13.5" customHeight="1" thickBot="1">
      <c r="A462" s="33"/>
      <c r="B462" s="34"/>
      <c r="C462" s="35"/>
      <c r="D462" s="43" t="s">
        <v>149</v>
      </c>
      <c r="E462" s="57">
        <v>666.65</v>
      </c>
      <c r="F462" s="57"/>
      <c r="G462" s="57"/>
      <c r="H462" s="58">
        <v>666.65</v>
      </c>
    </row>
    <row r="463" spans="1:10" customFormat="1" ht="15.75" thickBot="1">
      <c r="A463" s="38"/>
      <c r="D463" s="116"/>
      <c r="E463" s="108"/>
      <c r="F463" s="108"/>
      <c r="G463" s="108"/>
      <c r="H463" s="108"/>
    </row>
    <row r="464" spans="1:10">
      <c r="A464" s="13" t="s">
        <v>10</v>
      </c>
      <c r="B464" s="14" t="s">
        <v>11</v>
      </c>
      <c r="C464" s="39">
        <v>30</v>
      </c>
      <c r="D464" s="40" t="s">
        <v>12</v>
      </c>
      <c r="E464" s="17">
        <v>57685.72</v>
      </c>
      <c r="F464" s="17">
        <v>223358.72</v>
      </c>
      <c r="G464" s="17">
        <v>234673.46</v>
      </c>
      <c r="H464" s="18">
        <v>46370.98</v>
      </c>
    </row>
    <row r="465" spans="1:10" ht="12.75" customHeight="1">
      <c r="A465" s="19"/>
      <c r="B465" s="20"/>
      <c r="C465" s="21"/>
      <c r="D465" s="41" t="s">
        <v>13</v>
      </c>
      <c r="E465" s="28" t="s">
        <v>186</v>
      </c>
      <c r="F465" s="28" t="s">
        <v>187</v>
      </c>
      <c r="G465" s="28" t="s">
        <v>188</v>
      </c>
      <c r="H465" s="29" t="s">
        <v>189</v>
      </c>
    </row>
    <row r="466" spans="1:10" ht="12.75" customHeight="1">
      <c r="A466" s="25"/>
      <c r="B466" s="26"/>
      <c r="C466" s="27"/>
      <c r="D466" s="41" t="s">
        <v>14</v>
      </c>
      <c r="E466" s="28">
        <v>44037.91</v>
      </c>
      <c r="F466" s="28">
        <v>168978</v>
      </c>
      <c r="G466" s="28">
        <v>177973.04</v>
      </c>
      <c r="H466" s="29">
        <v>35042.870000000003</v>
      </c>
    </row>
    <row r="467" spans="1:10" ht="12.75" customHeight="1">
      <c r="A467" s="25"/>
      <c r="B467" s="26"/>
      <c r="C467" s="27"/>
      <c r="D467" s="30" t="s">
        <v>15</v>
      </c>
      <c r="E467" s="28"/>
      <c r="F467" s="28"/>
      <c r="G467" s="28"/>
      <c r="H467" s="29"/>
    </row>
    <row r="468" spans="1:10" ht="12.75" customHeight="1">
      <c r="A468" s="25"/>
      <c r="B468" s="26"/>
      <c r="C468" s="27"/>
      <c r="D468" s="31" t="s">
        <v>27</v>
      </c>
      <c r="E468" s="28">
        <f>E466*J468</f>
        <v>8.0589375300000015</v>
      </c>
      <c r="F468" s="28">
        <f>F466*J468</f>
        <v>30.922974</v>
      </c>
      <c r="G468" s="28">
        <f>G466*J468</f>
        <v>32.569066320000005</v>
      </c>
      <c r="H468" s="29">
        <f>H466*J468</f>
        <v>6.4128452100000004</v>
      </c>
      <c r="J468" s="3">
        <v>1.83E-4</v>
      </c>
    </row>
    <row r="469" spans="1:10" ht="12.75" customHeight="1">
      <c r="A469" s="25"/>
      <c r="B469" s="26"/>
      <c r="C469" s="27"/>
      <c r="D469" s="31" t="s">
        <v>17</v>
      </c>
      <c r="E469" s="28">
        <f>E466*J469</f>
        <v>5668.25150983</v>
      </c>
      <c r="F469" s="28">
        <f>F466*J469</f>
        <v>21749.665313999998</v>
      </c>
      <c r="G469" s="28">
        <f>G466*J469</f>
        <v>22907.443897519999</v>
      </c>
      <c r="H469" s="29">
        <f>H466*J469</f>
        <v>4510.4729263099998</v>
      </c>
      <c r="J469" s="3">
        <v>0.12871299999999999</v>
      </c>
    </row>
    <row r="470" spans="1:10" ht="12.75" customHeight="1">
      <c r="A470" s="25"/>
      <c r="B470" s="26"/>
      <c r="C470" s="27"/>
      <c r="D470" s="31" t="s">
        <v>18</v>
      </c>
      <c r="E470" s="28">
        <f>E466*J470</f>
        <v>6984.5886776400002</v>
      </c>
      <c r="F470" s="28">
        <f>F466*J470</f>
        <v>26800.586712</v>
      </c>
      <c r="G470" s="28">
        <f>G466*J470</f>
        <v>28227.23603616</v>
      </c>
      <c r="H470" s="29">
        <f>H466*J470</f>
        <v>5557.9393534800001</v>
      </c>
      <c r="J470" s="3">
        <v>0.15860399999999999</v>
      </c>
    </row>
    <row r="471" spans="1:10" ht="12.75" customHeight="1">
      <c r="A471" s="25"/>
      <c r="B471" s="26"/>
      <c r="C471" s="27"/>
      <c r="D471" s="31" t="s">
        <v>19</v>
      </c>
      <c r="E471" s="28">
        <f>E466*J471</f>
        <v>3653.4730894200002</v>
      </c>
      <c r="F471" s="28">
        <f>F466*J471</f>
        <v>14018.752836</v>
      </c>
      <c r="G471" s="28">
        <f>G466*J471</f>
        <v>14764.99934448</v>
      </c>
      <c r="H471" s="29">
        <f>H466*J471</f>
        <v>2907.2265809400001</v>
      </c>
      <c r="J471" s="3">
        <v>8.2961999999999994E-2</v>
      </c>
    </row>
    <row r="472" spans="1:10" ht="12.75" customHeight="1">
      <c r="A472" s="25"/>
      <c r="B472" s="26"/>
      <c r="C472" s="27"/>
      <c r="D472" s="31" t="s">
        <v>20</v>
      </c>
      <c r="E472" s="28">
        <f>E466*J472</f>
        <v>6286.1474250400006</v>
      </c>
      <c r="F472" s="28">
        <f>F466*J472</f>
        <v>24120.595632</v>
      </c>
      <c r="G472" s="28">
        <f>G466*J472</f>
        <v>25404.583621760004</v>
      </c>
      <c r="H472" s="29">
        <f>J472*H466</f>
        <v>5002.1594352800012</v>
      </c>
      <c r="J472" s="3">
        <v>0.14274400000000001</v>
      </c>
    </row>
    <row r="473" spans="1:10" ht="22.5">
      <c r="A473" s="25"/>
      <c r="B473" s="26"/>
      <c r="C473" s="27"/>
      <c r="D473" s="31" t="s">
        <v>21</v>
      </c>
      <c r="E473" s="28">
        <f>E466*J473</f>
        <v>5157.8521329300011</v>
      </c>
      <c r="F473" s="28">
        <f>F466*J473</f>
        <v>19791.210294</v>
      </c>
      <c r="G473" s="28">
        <f>G466*J473</f>
        <v>20844.736363920001</v>
      </c>
      <c r="H473" s="29">
        <f>H466*J473</f>
        <v>4104.3260630100003</v>
      </c>
      <c r="J473" s="3">
        <v>0.117123</v>
      </c>
    </row>
    <row r="474" spans="1:10" ht="12.75" customHeight="1">
      <c r="A474" s="25"/>
      <c r="B474" s="26"/>
      <c r="C474" s="27"/>
      <c r="D474" s="31" t="s">
        <v>22</v>
      </c>
      <c r="E474" s="28">
        <f>E466*J474</f>
        <v>188.04187570000002</v>
      </c>
      <c r="F474" s="28">
        <f>F466*J474</f>
        <v>721.53606000000002</v>
      </c>
      <c r="G474" s="28">
        <f>G466*J474</f>
        <v>759.94488080000008</v>
      </c>
      <c r="H474" s="29">
        <f>H466*J474</f>
        <v>149.63305490000002</v>
      </c>
      <c r="J474" s="3">
        <v>4.2700000000000004E-3</v>
      </c>
    </row>
    <row r="475" spans="1:10" ht="12.75" customHeight="1">
      <c r="A475" s="25"/>
      <c r="B475" s="26"/>
      <c r="C475" s="27"/>
      <c r="D475" s="31" t="s">
        <v>23</v>
      </c>
      <c r="E475" s="28">
        <f>E466*J475</f>
        <v>6823.4099270400002</v>
      </c>
      <c r="F475" s="28">
        <f>F466*J475</f>
        <v>26182.127231999999</v>
      </c>
      <c r="G475" s="28">
        <f>G466*J475</f>
        <v>27575.854709760002</v>
      </c>
      <c r="H475" s="29">
        <f>H466*J475</f>
        <v>5429.6824492800006</v>
      </c>
      <c r="J475" s="3">
        <v>0.154944</v>
      </c>
    </row>
    <row r="476" spans="1:10" ht="22.5">
      <c r="A476" s="25"/>
      <c r="B476" s="26"/>
      <c r="C476" s="27"/>
      <c r="D476" s="31" t="s">
        <v>24</v>
      </c>
      <c r="E476" s="28">
        <f>E466*J476</f>
        <v>8139.7470948500004</v>
      </c>
      <c r="F476" s="28">
        <f>F466*J476</f>
        <v>31233.048630000001</v>
      </c>
      <c r="G476" s="28">
        <f>G466*J476</f>
        <v>32895.6468484</v>
      </c>
      <c r="H476" s="29">
        <f>H466*J476</f>
        <v>6477.1488764500009</v>
      </c>
      <c r="J476" s="3">
        <v>0.184835</v>
      </c>
    </row>
    <row r="477" spans="1:10" ht="12.75" customHeight="1">
      <c r="A477" s="25"/>
      <c r="B477" s="26"/>
      <c r="C477" s="27"/>
      <c r="D477" s="31" t="s">
        <v>25</v>
      </c>
      <c r="E477" s="28">
        <f>E466*J477</f>
        <v>1128.2952921100002</v>
      </c>
      <c r="F477" s="28">
        <f>F466*J477</f>
        <v>4329.385338</v>
      </c>
      <c r="G477" s="28">
        <f>G466*J477</f>
        <v>4559.8472578400006</v>
      </c>
      <c r="H477" s="29">
        <f>H466*J477</f>
        <v>897.83337227000015</v>
      </c>
      <c r="J477" s="3">
        <v>2.5621000000000001E-2</v>
      </c>
    </row>
    <row r="478" spans="1:10" ht="13.5" customHeight="1" thickBot="1">
      <c r="A478" s="33"/>
      <c r="B478" s="34"/>
      <c r="C478" s="35"/>
      <c r="D478" s="43" t="s">
        <v>26</v>
      </c>
      <c r="E478" s="28" t="s">
        <v>190</v>
      </c>
      <c r="F478" s="28" t="s">
        <v>191</v>
      </c>
      <c r="G478" s="28" t="s">
        <v>192</v>
      </c>
      <c r="H478" s="29" t="s">
        <v>193</v>
      </c>
    </row>
    <row r="479" spans="1:10" customFormat="1" ht="15.75" thickBot="1">
      <c r="A479" s="38"/>
      <c r="D479" s="116"/>
      <c r="E479" s="108"/>
      <c r="F479" s="108"/>
      <c r="G479" s="108"/>
      <c r="H479" s="108"/>
    </row>
    <row r="480" spans="1:10">
      <c r="A480" s="13" t="s">
        <v>10</v>
      </c>
      <c r="B480" s="14" t="s">
        <v>11</v>
      </c>
      <c r="C480" s="39">
        <v>31</v>
      </c>
      <c r="D480" s="40" t="s">
        <v>12</v>
      </c>
      <c r="E480" s="17">
        <v>105301.12</v>
      </c>
      <c r="F480" s="17">
        <v>226059.6</v>
      </c>
      <c r="G480" s="17">
        <v>241653.39</v>
      </c>
      <c r="H480" s="18">
        <v>89707.33</v>
      </c>
    </row>
    <row r="481" spans="1:10" ht="12.75" customHeight="1">
      <c r="A481" s="19"/>
      <c r="B481" s="20"/>
      <c r="C481" s="21"/>
      <c r="D481" s="41" t="s">
        <v>13</v>
      </c>
      <c r="E481" s="28" t="s">
        <v>194</v>
      </c>
      <c r="F481" s="28" t="s">
        <v>102</v>
      </c>
      <c r="G481" s="28" t="s">
        <v>195</v>
      </c>
      <c r="H481" s="29" t="s">
        <v>196</v>
      </c>
    </row>
    <row r="482" spans="1:10" ht="12.75" customHeight="1">
      <c r="A482" s="25"/>
      <c r="B482" s="26"/>
      <c r="C482" s="27"/>
      <c r="D482" s="41" t="s">
        <v>14</v>
      </c>
      <c r="E482" s="28">
        <v>81210.84</v>
      </c>
      <c r="F482" s="28">
        <v>169648.32</v>
      </c>
      <c r="G482" s="28">
        <v>183885.42</v>
      </c>
      <c r="H482" s="29">
        <v>66973.740000000005</v>
      </c>
    </row>
    <row r="483" spans="1:10" ht="12.75" customHeight="1">
      <c r="A483" s="25"/>
      <c r="B483" s="26"/>
      <c r="C483" s="27"/>
      <c r="D483" s="30" t="s">
        <v>15</v>
      </c>
      <c r="E483" s="28"/>
      <c r="F483" s="28"/>
      <c r="G483" s="28"/>
      <c r="H483" s="29"/>
    </row>
    <row r="484" spans="1:10" ht="12.75" customHeight="1">
      <c r="A484" s="25"/>
      <c r="B484" s="26"/>
      <c r="C484" s="27"/>
      <c r="D484" s="31" t="s">
        <v>27</v>
      </c>
      <c r="E484" s="28">
        <f>E482*J484</f>
        <v>14.861583719999999</v>
      </c>
      <c r="F484" s="28">
        <f>F482*J484</f>
        <v>31.045642560000001</v>
      </c>
      <c r="G484" s="28">
        <f>G482*J484</f>
        <v>33.651031860000003</v>
      </c>
      <c r="H484" s="29">
        <f>H482*J484</f>
        <v>12.256194420000002</v>
      </c>
      <c r="J484" s="3">
        <v>1.83E-4</v>
      </c>
    </row>
    <row r="485" spans="1:10" ht="12.75" customHeight="1">
      <c r="A485" s="25"/>
      <c r="B485" s="26"/>
      <c r="C485" s="27"/>
      <c r="D485" s="31" t="s">
        <v>17</v>
      </c>
      <c r="E485" s="28">
        <f>E482*J485</f>
        <v>10452.890848919998</v>
      </c>
      <c r="F485" s="28">
        <f>F482*J485</f>
        <v>21835.94421216</v>
      </c>
      <c r="G485" s="28">
        <f>G482*J485</f>
        <v>23668.44406446</v>
      </c>
      <c r="H485" s="29">
        <f>H482*J485</f>
        <v>8620.3909966200008</v>
      </c>
      <c r="J485" s="3">
        <v>0.12871299999999999</v>
      </c>
    </row>
    <row r="486" spans="1:10" ht="12.75" customHeight="1">
      <c r="A486" s="25"/>
      <c r="B486" s="26"/>
      <c r="C486" s="27"/>
      <c r="D486" s="31" t="s">
        <v>18</v>
      </c>
      <c r="E486" s="28">
        <f>E482*J486</f>
        <v>12880.364067359998</v>
      </c>
      <c r="F486" s="28">
        <f>F482*J486</f>
        <v>26906.902145280001</v>
      </c>
      <c r="G486" s="28">
        <f>G482*J486</f>
        <v>29164.963153680001</v>
      </c>
      <c r="H486" s="29">
        <f>H482*J486</f>
        <v>10622.30305896</v>
      </c>
      <c r="J486" s="3">
        <v>0.15860399999999999</v>
      </c>
    </row>
    <row r="487" spans="1:10" ht="12.75" customHeight="1">
      <c r="A487" s="25"/>
      <c r="B487" s="26"/>
      <c r="C487" s="27"/>
      <c r="D487" s="31" t="s">
        <v>19</v>
      </c>
      <c r="E487" s="28">
        <f>E482*J487</f>
        <v>6737.4137080799992</v>
      </c>
      <c r="F487" s="28">
        <f>F482*J487</f>
        <v>14074.363923839999</v>
      </c>
      <c r="G487" s="28">
        <f>G482*J487</f>
        <v>15255.50221404</v>
      </c>
      <c r="H487" s="29">
        <f>H482*J487</f>
        <v>5556.2754178799996</v>
      </c>
      <c r="J487" s="3">
        <v>8.2961999999999994E-2</v>
      </c>
    </row>
    <row r="488" spans="1:10" ht="12.75" customHeight="1">
      <c r="A488" s="25"/>
      <c r="B488" s="26"/>
      <c r="C488" s="27"/>
      <c r="D488" s="31" t="s">
        <v>20</v>
      </c>
      <c r="E488" s="28">
        <f>E482*J488</f>
        <v>11592.360144960001</v>
      </c>
      <c r="F488" s="28">
        <f>F482*J488</f>
        <v>24216.279790080003</v>
      </c>
      <c r="G488" s="28">
        <f>G482*J488</f>
        <v>26248.540392480005</v>
      </c>
      <c r="H488" s="29">
        <f>J488*H482</f>
        <v>9560.0995425600013</v>
      </c>
      <c r="J488" s="3">
        <v>0.14274400000000001</v>
      </c>
    </row>
    <row r="489" spans="1:10" ht="22.5">
      <c r="A489" s="25"/>
      <c r="B489" s="26"/>
      <c r="C489" s="27"/>
      <c r="D489" s="31" t="s">
        <v>21</v>
      </c>
      <c r="E489" s="28">
        <f>E482*J489</f>
        <v>9511.6572133200007</v>
      </c>
      <c r="F489" s="28">
        <f>F482*J489</f>
        <v>19869.720183360001</v>
      </c>
      <c r="G489" s="28">
        <f>G482*J489</f>
        <v>21537.212046660003</v>
      </c>
      <c r="H489" s="29">
        <f>H482*J489</f>
        <v>7844.1653500200009</v>
      </c>
      <c r="J489" s="3">
        <v>0.117123</v>
      </c>
    </row>
    <row r="490" spans="1:10" ht="12.75" customHeight="1">
      <c r="A490" s="25"/>
      <c r="B490" s="26"/>
      <c r="C490" s="27"/>
      <c r="D490" s="31" t="s">
        <v>22</v>
      </c>
      <c r="E490" s="28">
        <f>E482*J490</f>
        <v>346.77028680000001</v>
      </c>
      <c r="F490" s="28">
        <f>F482*J490</f>
        <v>724.39832640000009</v>
      </c>
      <c r="G490" s="28">
        <f>G482*J490</f>
        <v>785.19074340000009</v>
      </c>
      <c r="H490" s="29">
        <f>H482*J490</f>
        <v>285.97786980000006</v>
      </c>
      <c r="J490" s="3">
        <v>4.2700000000000004E-3</v>
      </c>
    </row>
    <row r="491" spans="1:10" ht="12.75" customHeight="1">
      <c r="A491" s="25"/>
      <c r="B491" s="26"/>
      <c r="C491" s="27"/>
      <c r="D491" s="31" t="s">
        <v>23</v>
      </c>
      <c r="E491" s="28">
        <f>E482*J491</f>
        <v>12583.132392959998</v>
      </c>
      <c r="F491" s="28">
        <f>F482*J491</f>
        <v>26285.989294080002</v>
      </c>
      <c r="G491" s="28">
        <f>G482*J491</f>
        <v>28491.942516480001</v>
      </c>
      <c r="H491" s="29">
        <f>H482*J491</f>
        <v>10377.179170560001</v>
      </c>
      <c r="J491" s="3">
        <v>0.154944</v>
      </c>
    </row>
    <row r="492" spans="1:10" ht="22.5">
      <c r="A492" s="25"/>
      <c r="B492" s="26"/>
      <c r="C492" s="27"/>
      <c r="D492" s="31" t="s">
        <v>24</v>
      </c>
      <c r="E492" s="28">
        <f>E482*J492</f>
        <v>15010.605611399998</v>
      </c>
      <c r="F492" s="28">
        <f>F482*J492</f>
        <v>31356.947227200002</v>
      </c>
      <c r="G492" s="28">
        <f>G482*J492</f>
        <v>33988.461605700002</v>
      </c>
      <c r="H492" s="29">
        <f>H482*J492</f>
        <v>12379.0912329</v>
      </c>
      <c r="J492" s="3">
        <v>0.184835</v>
      </c>
    </row>
    <row r="493" spans="1:10" ht="12.75" customHeight="1">
      <c r="A493" s="25"/>
      <c r="B493" s="26"/>
      <c r="C493" s="27"/>
      <c r="D493" s="31" t="s">
        <v>25</v>
      </c>
      <c r="E493" s="28">
        <f>E482*J493</f>
        <v>2080.7029316399999</v>
      </c>
      <c r="F493" s="28">
        <f>F482*J493</f>
        <v>4346.5596067200004</v>
      </c>
      <c r="G493" s="28">
        <f>G482*J493</f>
        <v>4711.3283458200003</v>
      </c>
      <c r="H493" s="29">
        <f>H482*J493</f>
        <v>1715.9341925400001</v>
      </c>
      <c r="J493" s="3">
        <v>2.5621000000000001E-2</v>
      </c>
    </row>
    <row r="494" spans="1:10" ht="12.75" customHeight="1">
      <c r="A494" s="25"/>
      <c r="B494" s="26"/>
      <c r="C494" s="27"/>
      <c r="D494" s="41" t="s">
        <v>26</v>
      </c>
      <c r="E494" s="28" t="s">
        <v>197</v>
      </c>
      <c r="F494" s="28" t="s">
        <v>198</v>
      </c>
      <c r="G494" s="28" t="s">
        <v>199</v>
      </c>
      <c r="H494" s="29" t="s">
        <v>200</v>
      </c>
    </row>
    <row r="495" spans="1:10" ht="13.5" customHeight="1" thickBot="1">
      <c r="A495" s="33"/>
      <c r="B495" s="34"/>
      <c r="C495" s="35"/>
      <c r="D495" s="43" t="s">
        <v>29</v>
      </c>
      <c r="E495" s="44">
        <v>2267</v>
      </c>
      <c r="F495" s="44"/>
      <c r="G495" s="44">
        <v>1089</v>
      </c>
      <c r="H495" s="45">
        <v>1178</v>
      </c>
    </row>
    <row r="496" spans="1:10" customFormat="1" ht="15.75" thickBot="1">
      <c r="A496" s="38"/>
      <c r="D496" s="116"/>
      <c r="E496" s="108"/>
      <c r="F496" s="108"/>
      <c r="G496" s="108"/>
      <c r="H496" s="108"/>
    </row>
    <row r="497" spans="1:10">
      <c r="A497" s="13" t="s">
        <v>10</v>
      </c>
      <c r="B497" s="14" t="s">
        <v>11</v>
      </c>
      <c r="C497" s="39">
        <v>32</v>
      </c>
      <c r="D497" s="40" t="s">
        <v>12</v>
      </c>
      <c r="E497" s="17">
        <v>74654.8</v>
      </c>
      <c r="F497" s="17">
        <v>220464</v>
      </c>
      <c r="G497" s="17">
        <v>243767.7</v>
      </c>
      <c r="H497" s="18">
        <v>51351.1</v>
      </c>
    </row>
    <row r="498" spans="1:10" ht="12.75" customHeight="1">
      <c r="A498" s="19"/>
      <c r="B498" s="20"/>
      <c r="C498" s="21"/>
      <c r="D498" s="41" t="s">
        <v>13</v>
      </c>
      <c r="E498" s="28" t="s">
        <v>201</v>
      </c>
      <c r="F498" s="28" t="s">
        <v>202</v>
      </c>
      <c r="G498" s="28" t="s">
        <v>203</v>
      </c>
      <c r="H498" s="29" t="s">
        <v>204</v>
      </c>
    </row>
    <row r="499" spans="1:10" ht="12.75" customHeight="1">
      <c r="A499" s="25"/>
      <c r="B499" s="26"/>
      <c r="C499" s="27"/>
      <c r="D499" s="41" t="s">
        <v>14</v>
      </c>
      <c r="E499" s="28">
        <v>56246.76</v>
      </c>
      <c r="F499" s="28">
        <v>164751.48000000001</v>
      </c>
      <c r="G499" s="28">
        <v>181726.17</v>
      </c>
      <c r="H499" s="29">
        <v>39272.07</v>
      </c>
    </row>
    <row r="500" spans="1:10" ht="12.75" customHeight="1">
      <c r="A500" s="25"/>
      <c r="B500" s="26"/>
      <c r="C500" s="27"/>
      <c r="D500" s="30" t="s">
        <v>15</v>
      </c>
      <c r="E500" s="28"/>
      <c r="F500" s="28"/>
      <c r="G500" s="28"/>
      <c r="H500" s="29"/>
    </row>
    <row r="501" spans="1:10" ht="12.75" customHeight="1">
      <c r="A501" s="25"/>
      <c r="B501" s="26"/>
      <c r="C501" s="27"/>
      <c r="D501" s="31" t="s">
        <v>27</v>
      </c>
      <c r="E501" s="28">
        <f>E499*J501</f>
        <v>10.29315708</v>
      </c>
      <c r="F501" s="28">
        <f>F499*J501</f>
        <v>30.149520840000001</v>
      </c>
      <c r="G501" s="28">
        <f>G499*J501</f>
        <v>33.255889110000005</v>
      </c>
      <c r="H501" s="29">
        <f>H499*J501</f>
        <v>7.1867888100000004</v>
      </c>
      <c r="J501" s="3">
        <v>1.83E-4</v>
      </c>
    </row>
    <row r="502" spans="1:10" ht="12.75" customHeight="1">
      <c r="A502" s="25"/>
      <c r="B502" s="26"/>
      <c r="C502" s="27"/>
      <c r="D502" s="31" t="s">
        <v>17</v>
      </c>
      <c r="E502" s="28">
        <f>E499*J502</f>
        <v>7239.6892198799997</v>
      </c>
      <c r="F502" s="28">
        <f>F499*J502</f>
        <v>21205.65724524</v>
      </c>
      <c r="G502" s="28">
        <f>G499*J502</f>
        <v>23390.52051921</v>
      </c>
      <c r="H502" s="29">
        <f>H499*J502</f>
        <v>5054.82594591</v>
      </c>
      <c r="J502" s="3">
        <v>0.12871299999999999</v>
      </c>
    </row>
    <row r="503" spans="1:10" ht="12.75" customHeight="1">
      <c r="A503" s="25"/>
      <c r="B503" s="26"/>
      <c r="C503" s="27"/>
      <c r="D503" s="31" t="s">
        <v>18</v>
      </c>
      <c r="E503" s="28">
        <f>E499*J503</f>
        <v>8920.9611230400005</v>
      </c>
      <c r="F503" s="28">
        <f>F499*J503</f>
        <v>26130.243733920001</v>
      </c>
      <c r="G503" s="28">
        <f>G499*J503</f>
        <v>28822.497466680001</v>
      </c>
      <c r="H503" s="29">
        <f>H499*J503</f>
        <v>6228.7073902799993</v>
      </c>
      <c r="J503" s="3">
        <v>0.15860399999999999</v>
      </c>
    </row>
    <row r="504" spans="1:10" ht="12.75" customHeight="1">
      <c r="A504" s="25"/>
      <c r="B504" s="26"/>
      <c r="C504" s="27"/>
      <c r="D504" s="31" t="s">
        <v>19</v>
      </c>
      <c r="E504" s="28">
        <f>E499*J504</f>
        <v>4666.3437031200001</v>
      </c>
      <c r="F504" s="28">
        <f>F499*J504</f>
        <v>13668.11228376</v>
      </c>
      <c r="G504" s="28">
        <f>G499*J504</f>
        <v>15076.366515539999</v>
      </c>
      <c r="H504" s="29">
        <f>H499*J504</f>
        <v>3258.0894713399998</v>
      </c>
      <c r="J504" s="3">
        <v>8.2961999999999994E-2</v>
      </c>
    </row>
    <row r="505" spans="1:10" ht="12.75" customHeight="1">
      <c r="A505" s="25"/>
      <c r="B505" s="26"/>
      <c r="C505" s="27"/>
      <c r="D505" s="31" t="s">
        <v>20</v>
      </c>
      <c r="E505" s="28">
        <f>E499*J505</f>
        <v>8028.8875094400009</v>
      </c>
      <c r="F505" s="28">
        <f>F499*J505</f>
        <v>23517.285261120003</v>
      </c>
      <c r="G505" s="28">
        <f>G499*J505</f>
        <v>25940.320410480002</v>
      </c>
      <c r="H505" s="29">
        <f>J505*H499</f>
        <v>5605.8523600799999</v>
      </c>
      <c r="J505" s="3">
        <v>0.14274400000000001</v>
      </c>
    </row>
    <row r="506" spans="1:10" ht="22.5">
      <c r="A506" s="25"/>
      <c r="B506" s="26"/>
      <c r="C506" s="27"/>
      <c r="D506" s="31" t="s">
        <v>21</v>
      </c>
      <c r="E506" s="28">
        <f>E499*J506</f>
        <v>6587.7892714800009</v>
      </c>
      <c r="F506" s="28">
        <f>F499*J506</f>
        <v>19296.187592040002</v>
      </c>
      <c r="G506" s="28">
        <f>G499*J506</f>
        <v>21284.314208910004</v>
      </c>
      <c r="H506" s="29">
        <f>H499*J506</f>
        <v>4599.6626546100006</v>
      </c>
      <c r="J506" s="3">
        <v>0.117123</v>
      </c>
    </row>
    <row r="507" spans="1:10" ht="12.75" customHeight="1">
      <c r="A507" s="25"/>
      <c r="B507" s="26"/>
      <c r="C507" s="27"/>
      <c r="D507" s="31" t="s">
        <v>22</v>
      </c>
      <c r="E507" s="28">
        <f>E499*J507</f>
        <v>240.17366520000002</v>
      </c>
      <c r="F507" s="28">
        <f>F499*J507</f>
        <v>703.48881960000006</v>
      </c>
      <c r="G507" s="28">
        <f>G499*J507</f>
        <v>775.97074590000011</v>
      </c>
      <c r="H507" s="29">
        <f>H499*J507</f>
        <v>167.69173890000002</v>
      </c>
      <c r="J507" s="3">
        <v>4.2700000000000004E-3</v>
      </c>
    </row>
    <row r="508" spans="1:10" ht="12.75" customHeight="1">
      <c r="A508" s="25"/>
      <c r="B508" s="26"/>
      <c r="C508" s="27"/>
      <c r="D508" s="31" t="s">
        <v>23</v>
      </c>
      <c r="E508" s="28">
        <f>E499*J508</f>
        <v>8715.0979814399998</v>
      </c>
      <c r="F508" s="28">
        <f>F499*J508</f>
        <v>25527.253317120001</v>
      </c>
      <c r="G508" s="28">
        <f>G499*J508</f>
        <v>28157.379684480002</v>
      </c>
      <c r="H508" s="29">
        <f>H499*J508</f>
        <v>6084.9716140800001</v>
      </c>
      <c r="J508" s="3">
        <v>0.154944</v>
      </c>
    </row>
    <row r="509" spans="1:10" ht="22.5">
      <c r="A509" s="25"/>
      <c r="B509" s="26"/>
      <c r="C509" s="27"/>
      <c r="D509" s="31" t="s">
        <v>24</v>
      </c>
      <c r="E509" s="28">
        <f>E499*J509</f>
        <v>10396.369884600001</v>
      </c>
      <c r="F509" s="28">
        <f>F499*J509</f>
        <v>30451.839805800002</v>
      </c>
      <c r="G509" s="28">
        <f>G499*J509</f>
        <v>33589.356631950002</v>
      </c>
      <c r="H509" s="29">
        <f>H499*J509</f>
        <v>7258.8530584499995</v>
      </c>
      <c r="J509" s="3">
        <v>0.184835</v>
      </c>
    </row>
    <row r="510" spans="1:10" ht="12.75" customHeight="1">
      <c r="A510" s="25"/>
      <c r="B510" s="26"/>
      <c r="C510" s="27"/>
      <c r="D510" s="31" t="s">
        <v>25</v>
      </c>
      <c r="E510" s="28">
        <f>E499*J510</f>
        <v>1441.0982379600002</v>
      </c>
      <c r="F510" s="28">
        <f>F499*J510</f>
        <v>4221.0976690800007</v>
      </c>
      <c r="G510" s="28">
        <f>G499*J510</f>
        <v>4656.0062015700005</v>
      </c>
      <c r="H510" s="29">
        <f>H499*J510</f>
        <v>1006.18970547</v>
      </c>
      <c r="J510" s="3">
        <v>2.5621000000000001E-2</v>
      </c>
    </row>
    <row r="511" spans="1:10" ht="12.75" customHeight="1">
      <c r="A511" s="25"/>
      <c r="B511" s="26"/>
      <c r="C511" s="27"/>
      <c r="D511" s="41" t="s">
        <v>26</v>
      </c>
      <c r="E511" s="28" t="s">
        <v>205</v>
      </c>
      <c r="F511" s="28" t="s">
        <v>206</v>
      </c>
      <c r="G511" s="28" t="s">
        <v>207</v>
      </c>
      <c r="H511" s="29" t="s">
        <v>208</v>
      </c>
    </row>
    <row r="512" spans="1:10" ht="13.5" customHeight="1" thickBot="1">
      <c r="A512" s="33"/>
      <c r="B512" s="34"/>
      <c r="C512" s="35"/>
      <c r="D512" s="43" t="s">
        <v>29</v>
      </c>
      <c r="E512" s="28" t="s">
        <v>34</v>
      </c>
      <c r="F512" s="28"/>
      <c r="G512" s="28" t="s">
        <v>34</v>
      </c>
      <c r="H512" s="29"/>
    </row>
    <row r="513" spans="1:10" customFormat="1" ht="15.75" thickBot="1">
      <c r="A513" s="38"/>
      <c r="D513" s="116"/>
      <c r="E513" s="108"/>
      <c r="F513" s="108"/>
      <c r="G513" s="108"/>
      <c r="H513" s="108"/>
    </row>
    <row r="514" spans="1:10">
      <c r="A514" s="13" t="s">
        <v>10</v>
      </c>
      <c r="B514" s="14" t="s">
        <v>11</v>
      </c>
      <c r="C514" s="39">
        <v>33</v>
      </c>
      <c r="D514" s="40" t="s">
        <v>12</v>
      </c>
      <c r="E514" s="17">
        <f>E515+E516+E528+E529</f>
        <v>71278.75</v>
      </c>
      <c r="F514" s="17">
        <f>F515+F516+F528+F529</f>
        <v>236619.04</v>
      </c>
      <c r="G514" s="17">
        <f>G515+G516+G528+G529</f>
        <v>227214.75000000003</v>
      </c>
      <c r="H514" s="18">
        <f>H515+H516+H528+H529</f>
        <v>80683.040000000008</v>
      </c>
    </row>
    <row r="515" spans="1:10" ht="12.75" customHeight="1">
      <c r="A515" s="19"/>
      <c r="B515" s="20"/>
      <c r="C515" s="21"/>
      <c r="D515" s="41" t="s">
        <v>13</v>
      </c>
      <c r="E515" s="28">
        <v>1980</v>
      </c>
      <c r="F515" s="28">
        <v>9645</v>
      </c>
      <c r="G515" s="28">
        <v>10546.45</v>
      </c>
      <c r="H515" s="29">
        <v>1078.55</v>
      </c>
    </row>
    <row r="516" spans="1:10" ht="12.75" customHeight="1">
      <c r="A516" s="25"/>
      <c r="B516" s="26"/>
      <c r="C516" s="27"/>
      <c r="D516" s="41" t="s">
        <v>14</v>
      </c>
      <c r="E516" s="28">
        <v>51828.61</v>
      </c>
      <c r="F516" s="28">
        <v>176312.48</v>
      </c>
      <c r="G516" s="28">
        <v>168625.51</v>
      </c>
      <c r="H516" s="29">
        <v>59515.58</v>
      </c>
    </row>
    <row r="517" spans="1:10" ht="12.75" customHeight="1">
      <c r="A517" s="25"/>
      <c r="B517" s="26"/>
      <c r="C517" s="27"/>
      <c r="D517" s="30" t="s">
        <v>15</v>
      </c>
      <c r="E517" s="28"/>
      <c r="F517" s="28"/>
      <c r="G517" s="28"/>
      <c r="H517" s="29"/>
    </row>
    <row r="518" spans="1:10" ht="12.75" customHeight="1">
      <c r="A518" s="25"/>
      <c r="B518" s="26"/>
      <c r="C518" s="27"/>
      <c r="D518" s="31" t="s">
        <v>27</v>
      </c>
      <c r="E518" s="28">
        <f>E516*J518</f>
        <v>9.4846356299999997</v>
      </c>
      <c r="F518" s="28">
        <f>F516*J518</f>
        <v>32.265183840000006</v>
      </c>
      <c r="G518" s="28">
        <f>G516*J518</f>
        <v>30.858468330000001</v>
      </c>
      <c r="H518" s="29">
        <f>H516*J518</f>
        <v>10.891351140000001</v>
      </c>
      <c r="J518" s="3">
        <v>1.83E-4</v>
      </c>
    </row>
    <row r="519" spans="1:10" ht="12.75" customHeight="1">
      <c r="A519" s="25"/>
      <c r="B519" s="26"/>
      <c r="C519" s="27"/>
      <c r="D519" s="31" t="s">
        <v>17</v>
      </c>
      <c r="E519" s="28">
        <f>E516*J519</f>
        <v>6671.0158789299994</v>
      </c>
      <c r="F519" s="28">
        <f>F516*J519</f>
        <v>22693.70823824</v>
      </c>
      <c r="G519" s="28">
        <f>G516*J519</f>
        <v>21704.295268630001</v>
      </c>
      <c r="H519" s="29">
        <f>H516*J519</f>
        <v>7660.4288485400002</v>
      </c>
      <c r="J519" s="3">
        <v>0.12871299999999999</v>
      </c>
    </row>
    <row r="520" spans="1:10" ht="12.75" customHeight="1">
      <c r="A520" s="25"/>
      <c r="B520" s="26"/>
      <c r="C520" s="27"/>
      <c r="D520" s="31" t="s">
        <v>18</v>
      </c>
      <c r="E520" s="28">
        <f>E516*J520</f>
        <v>8220.2248604399992</v>
      </c>
      <c r="F520" s="28">
        <f>F516*J520</f>
        <v>27963.864577920001</v>
      </c>
      <c r="G520" s="28">
        <f>G516*J520</f>
        <v>26744.68038804</v>
      </c>
      <c r="H520" s="29">
        <f>H516*J520</f>
        <v>9439.4090503200005</v>
      </c>
      <c r="J520" s="3">
        <v>0.15860399999999999</v>
      </c>
    </row>
    <row r="521" spans="1:10" ht="12.75" customHeight="1">
      <c r="A521" s="25"/>
      <c r="B521" s="26"/>
      <c r="C521" s="27"/>
      <c r="D521" s="31" t="s">
        <v>19</v>
      </c>
      <c r="E521" s="28">
        <f>E516*J521</f>
        <v>4299.8051428199997</v>
      </c>
      <c r="F521" s="28">
        <f>F516*J521</f>
        <v>14627.235965759999</v>
      </c>
      <c r="G521" s="28">
        <f>G516*J521</f>
        <v>13989.509560619999</v>
      </c>
      <c r="H521" s="29">
        <f>H516*J521</f>
        <v>4937.5315479599994</v>
      </c>
      <c r="J521" s="3">
        <v>8.2961999999999994E-2</v>
      </c>
    </row>
    <row r="522" spans="1:10" ht="12.75" customHeight="1">
      <c r="A522" s="25"/>
      <c r="B522" s="26"/>
      <c r="C522" s="27"/>
      <c r="D522" s="31" t="s">
        <v>20</v>
      </c>
      <c r="E522" s="28">
        <f>E516*J522</f>
        <v>7398.2231058400002</v>
      </c>
      <c r="F522" s="28">
        <f>F516*J522</f>
        <v>25167.548645120005</v>
      </c>
      <c r="G522" s="28">
        <f>G516*J522</f>
        <v>24070.279799440003</v>
      </c>
      <c r="H522" s="29">
        <f>J522*H516</f>
        <v>8495.4919515199999</v>
      </c>
      <c r="J522" s="3">
        <v>0.14274400000000001</v>
      </c>
    </row>
    <row r="523" spans="1:10" ht="22.5">
      <c r="A523" s="25"/>
      <c r="B523" s="26"/>
      <c r="C523" s="27"/>
      <c r="D523" s="31" t="s">
        <v>21</v>
      </c>
      <c r="E523" s="28">
        <f>E516*J523</f>
        <v>6070.3222890300003</v>
      </c>
      <c r="F523" s="28">
        <f>F516*J523</f>
        <v>20650.246595040004</v>
      </c>
      <c r="G523" s="28">
        <f>G516*J523</f>
        <v>19749.925607730002</v>
      </c>
      <c r="H523" s="29">
        <f>H516*J523</f>
        <v>6970.6432763400007</v>
      </c>
      <c r="J523" s="3">
        <v>0.117123</v>
      </c>
    </row>
    <row r="524" spans="1:10" ht="12.75" customHeight="1">
      <c r="A524" s="25"/>
      <c r="B524" s="26"/>
      <c r="C524" s="27"/>
      <c r="D524" s="31" t="s">
        <v>22</v>
      </c>
      <c r="E524" s="28">
        <f>E516*J524</f>
        <v>221.30816470000002</v>
      </c>
      <c r="F524" s="28">
        <f>F516*J524</f>
        <v>752.85428960000013</v>
      </c>
      <c r="G524" s="28">
        <f>G516*J524</f>
        <v>720.03092770000012</v>
      </c>
      <c r="H524" s="29">
        <f>H516*J524</f>
        <v>254.13152660000003</v>
      </c>
      <c r="J524" s="3">
        <v>4.2700000000000004E-3</v>
      </c>
    </row>
    <row r="525" spans="1:10" ht="12.75" customHeight="1">
      <c r="A525" s="25"/>
      <c r="B525" s="26"/>
      <c r="C525" s="27"/>
      <c r="D525" s="31" t="s">
        <v>23</v>
      </c>
      <c r="E525" s="28">
        <f>E516*J525</f>
        <v>8030.5321478400001</v>
      </c>
      <c r="F525" s="28">
        <f>F516*J525</f>
        <v>27318.560901120003</v>
      </c>
      <c r="G525" s="28">
        <f>G516*J525</f>
        <v>26127.511021440001</v>
      </c>
      <c r="H525" s="29">
        <f>H516*J525</f>
        <v>9221.5820275200003</v>
      </c>
      <c r="J525" s="3">
        <v>0.154944</v>
      </c>
    </row>
    <row r="526" spans="1:10" ht="22.5">
      <c r="A526" s="25"/>
      <c r="B526" s="26"/>
      <c r="C526" s="27"/>
      <c r="D526" s="31" t="s">
        <v>24</v>
      </c>
      <c r="E526" s="28">
        <f>E516*J526</f>
        <v>9579.7411293500008</v>
      </c>
      <c r="F526" s="28">
        <f>F516*J526</f>
        <v>32588.717240800001</v>
      </c>
      <c r="G526" s="28">
        <f>G516*J526</f>
        <v>31167.89614085</v>
      </c>
      <c r="H526" s="29">
        <f>H516*J526</f>
        <v>11000.5622293</v>
      </c>
      <c r="J526" s="3">
        <v>0.184835</v>
      </c>
    </row>
    <row r="527" spans="1:10" ht="12.75" customHeight="1">
      <c r="A527" s="25"/>
      <c r="B527" s="26"/>
      <c r="C527" s="27"/>
      <c r="D527" s="31" t="s">
        <v>25</v>
      </c>
      <c r="E527" s="28">
        <f>E516*J527</f>
        <v>1327.9008168100002</v>
      </c>
      <c r="F527" s="28">
        <f>F516*J527</f>
        <v>4517.3020500800003</v>
      </c>
      <c r="G527" s="28">
        <f>G516*J527</f>
        <v>4320.3541917100001</v>
      </c>
      <c r="H527" s="29">
        <f>H516*J527</f>
        <v>1524.8486751800001</v>
      </c>
      <c r="J527" s="3">
        <v>2.5621000000000001E-2</v>
      </c>
    </row>
    <row r="528" spans="1:10" ht="12.75" customHeight="1">
      <c r="A528" s="25"/>
      <c r="B528" s="26"/>
      <c r="C528" s="27"/>
      <c r="D528" s="41" t="s">
        <v>26</v>
      </c>
      <c r="E528" s="28">
        <v>15470.14</v>
      </c>
      <c r="F528" s="28">
        <v>50661.56</v>
      </c>
      <c r="G528" s="28">
        <v>46042.79</v>
      </c>
      <c r="H528" s="29">
        <v>20088.91</v>
      </c>
    </row>
    <row r="529" spans="1:10" ht="13.5" customHeight="1" thickBot="1">
      <c r="A529" s="33"/>
      <c r="B529" s="34"/>
      <c r="C529" s="35"/>
      <c r="D529" s="43" t="s">
        <v>29</v>
      </c>
      <c r="E529" s="44">
        <v>2000</v>
      </c>
      <c r="F529" s="44"/>
      <c r="G529" s="44">
        <v>2000</v>
      </c>
      <c r="H529" s="45"/>
    </row>
    <row r="530" spans="1:10" customFormat="1" ht="15.75" thickBot="1">
      <c r="A530" s="38"/>
      <c r="D530" s="116"/>
      <c r="E530" s="108"/>
      <c r="F530" s="108"/>
      <c r="G530" s="108"/>
      <c r="H530" s="108"/>
    </row>
    <row r="531" spans="1:10">
      <c r="A531" s="13" t="s">
        <v>10</v>
      </c>
      <c r="B531" s="14" t="s">
        <v>11</v>
      </c>
      <c r="C531" s="39">
        <v>34</v>
      </c>
      <c r="D531" s="40" t="s">
        <v>12</v>
      </c>
      <c r="E531" s="17">
        <f>E532+E533+E545+E547</f>
        <v>119270.5</v>
      </c>
      <c r="F531" s="17">
        <f>F532+F533+F545+F547</f>
        <v>234054.59</v>
      </c>
      <c r="G531" s="17">
        <f>G532+G533+G545+G547</f>
        <v>267062.54000000004</v>
      </c>
      <c r="H531" s="18">
        <f>H532+H533+H545+H547</f>
        <v>86262.55</v>
      </c>
    </row>
    <row r="532" spans="1:10" ht="12.75" customHeight="1">
      <c r="A532" s="19"/>
      <c r="B532" s="20"/>
      <c r="C532" s="21"/>
      <c r="D532" s="41" t="s">
        <v>13</v>
      </c>
      <c r="E532" s="28">
        <v>4005</v>
      </c>
      <c r="F532" s="28">
        <v>12420</v>
      </c>
      <c r="G532" s="28">
        <v>14554</v>
      </c>
      <c r="H532" s="29">
        <v>1871</v>
      </c>
    </row>
    <row r="533" spans="1:10" ht="12.75" customHeight="1">
      <c r="A533" s="25"/>
      <c r="B533" s="26"/>
      <c r="C533" s="27"/>
      <c r="D533" s="41" t="s">
        <v>14</v>
      </c>
      <c r="E533" s="28">
        <v>88910.03</v>
      </c>
      <c r="F533" s="28">
        <v>172151.1</v>
      </c>
      <c r="G533" s="28">
        <v>195242.07</v>
      </c>
      <c r="H533" s="29">
        <v>65819.06</v>
      </c>
    </row>
    <row r="534" spans="1:10" ht="12.75" customHeight="1">
      <c r="A534" s="25"/>
      <c r="B534" s="26"/>
      <c r="C534" s="27"/>
      <c r="D534" s="30" t="s">
        <v>15</v>
      </c>
      <c r="E534" s="28"/>
      <c r="F534" s="28"/>
      <c r="G534" s="28"/>
      <c r="H534" s="29"/>
    </row>
    <row r="535" spans="1:10" ht="12.75" customHeight="1">
      <c r="A535" s="25"/>
      <c r="B535" s="26"/>
      <c r="C535" s="27"/>
      <c r="D535" s="31" t="s">
        <v>27</v>
      </c>
      <c r="E535" s="28">
        <f>E533*J535</f>
        <v>16.27053549</v>
      </c>
      <c r="F535" s="28">
        <f>F533*J535</f>
        <v>31.503651300000001</v>
      </c>
      <c r="G535" s="28">
        <f>G533*J535</f>
        <v>35.729298810000003</v>
      </c>
      <c r="H535" s="29">
        <f>H533*J535</f>
        <v>12.04488798</v>
      </c>
      <c r="J535" s="3">
        <v>1.83E-4</v>
      </c>
    </row>
    <row r="536" spans="1:10" ht="12.75" customHeight="1">
      <c r="A536" s="25"/>
      <c r="B536" s="26"/>
      <c r="C536" s="27"/>
      <c r="D536" s="31" t="s">
        <v>17</v>
      </c>
      <c r="E536" s="28">
        <f>E533*J536</f>
        <v>11443.87669139</v>
      </c>
      <c r="F536" s="28">
        <f>F533*J536</f>
        <v>22158.0845343</v>
      </c>
      <c r="G536" s="28">
        <f>G533*J536</f>
        <v>25130.192555909998</v>
      </c>
      <c r="H536" s="29">
        <f>H533*J536</f>
        <v>8471.76866978</v>
      </c>
      <c r="J536" s="3">
        <v>0.12871299999999999</v>
      </c>
    </row>
    <row r="537" spans="1:10" ht="12.75" customHeight="1">
      <c r="A537" s="25"/>
      <c r="B537" s="26"/>
      <c r="C537" s="27"/>
      <c r="D537" s="31" t="s">
        <v>18</v>
      </c>
      <c r="E537" s="28">
        <f>E533*J537</f>
        <v>14101.48639812</v>
      </c>
      <c r="F537" s="28">
        <f>F533*J537</f>
        <v>27303.853064399998</v>
      </c>
      <c r="G537" s="28">
        <f>G533*J537</f>
        <v>30966.17327028</v>
      </c>
      <c r="H537" s="29">
        <f>H533*J537</f>
        <v>10439.16619224</v>
      </c>
      <c r="J537" s="3">
        <v>0.15860399999999999</v>
      </c>
    </row>
    <row r="538" spans="1:10" ht="12.75" customHeight="1">
      <c r="A538" s="25"/>
      <c r="B538" s="26"/>
      <c r="C538" s="27"/>
      <c r="D538" s="31" t="s">
        <v>19</v>
      </c>
      <c r="E538" s="28">
        <f>E533*J538</f>
        <v>7376.1539088599993</v>
      </c>
      <c r="F538" s="28">
        <f>F533*J538</f>
        <v>14281.999558199999</v>
      </c>
      <c r="G538" s="28">
        <f>G533*J538</f>
        <v>16197.67261134</v>
      </c>
      <c r="H538" s="29">
        <f>H533*J538</f>
        <v>5460.4808557199995</v>
      </c>
      <c r="J538" s="3">
        <v>8.2961999999999994E-2</v>
      </c>
    </row>
    <row r="539" spans="1:10" ht="12.75" customHeight="1">
      <c r="A539" s="25"/>
      <c r="B539" s="26"/>
      <c r="C539" s="27"/>
      <c r="D539" s="31" t="s">
        <v>20</v>
      </c>
      <c r="E539" s="28">
        <f>E533*J539</f>
        <v>12691.373322320002</v>
      </c>
      <c r="F539" s="28">
        <f>F533*J539</f>
        <v>24573.536618400001</v>
      </c>
      <c r="G539" s="28">
        <f>G533*J539</f>
        <v>27869.634040080004</v>
      </c>
      <c r="H539" s="29">
        <f>J539*H533</f>
        <v>9395.2759006400011</v>
      </c>
      <c r="J539" s="3">
        <v>0.14274400000000001</v>
      </c>
    </row>
    <row r="540" spans="1:10" ht="22.5">
      <c r="A540" s="25"/>
      <c r="B540" s="26"/>
      <c r="C540" s="27"/>
      <c r="D540" s="31" t="s">
        <v>21</v>
      </c>
      <c r="E540" s="28">
        <f>E533*J540</f>
        <v>10413.40944369</v>
      </c>
      <c r="F540" s="28">
        <f>F533*J540</f>
        <v>20162.853285300003</v>
      </c>
      <c r="G540" s="28">
        <f>G533*J540</f>
        <v>22867.33696461</v>
      </c>
      <c r="H540" s="29">
        <f>H533*J540</f>
        <v>7708.9257643800001</v>
      </c>
      <c r="J540" s="3">
        <v>0.117123</v>
      </c>
    </row>
    <row r="541" spans="1:10" ht="12.75" customHeight="1">
      <c r="A541" s="25"/>
      <c r="B541" s="26"/>
      <c r="C541" s="27"/>
      <c r="D541" s="31" t="s">
        <v>22</v>
      </c>
      <c r="E541" s="28">
        <f>E533*J541</f>
        <v>379.64582810000002</v>
      </c>
      <c r="F541" s="28">
        <f>F533*J541</f>
        <v>735.08519700000011</v>
      </c>
      <c r="G541" s="28">
        <f>G533*J541</f>
        <v>833.68363890000012</v>
      </c>
      <c r="H541" s="29">
        <f>H533*J541</f>
        <v>281.04738620000001</v>
      </c>
      <c r="J541" s="3">
        <v>4.2700000000000004E-3</v>
      </c>
    </row>
    <row r="542" spans="1:10" ht="12.75" customHeight="1">
      <c r="A542" s="25"/>
      <c r="B542" s="26"/>
      <c r="C542" s="27"/>
      <c r="D542" s="31" t="s">
        <v>23</v>
      </c>
      <c r="E542" s="28">
        <f>E533*J542</f>
        <v>13776.075688319999</v>
      </c>
      <c r="F542" s="28">
        <f>F533*J542</f>
        <v>26673.7800384</v>
      </c>
      <c r="G542" s="28">
        <f>G533*J542</f>
        <v>30251.58729408</v>
      </c>
      <c r="H542" s="29">
        <f>H533*J542</f>
        <v>10198.268432639999</v>
      </c>
      <c r="J542" s="3">
        <v>0.154944</v>
      </c>
    </row>
    <row r="543" spans="1:10" ht="22.5">
      <c r="A543" s="25"/>
      <c r="B543" s="26"/>
      <c r="C543" s="27"/>
      <c r="D543" s="31" t="s">
        <v>24</v>
      </c>
      <c r="E543" s="28">
        <f>E533*J543</f>
        <v>16433.685395050001</v>
      </c>
      <c r="F543" s="28">
        <f>F533*J543</f>
        <v>31819.548568500002</v>
      </c>
      <c r="G543" s="28">
        <f>G533*J543</f>
        <v>36087.568008449998</v>
      </c>
      <c r="H543" s="29">
        <f>H533*J543</f>
        <v>12165.665955099999</v>
      </c>
      <c r="J543" s="3">
        <v>0.184835</v>
      </c>
    </row>
    <row r="544" spans="1:10" ht="12.75" customHeight="1">
      <c r="A544" s="25"/>
      <c r="B544" s="26"/>
      <c r="C544" s="27"/>
      <c r="D544" s="31" t="s">
        <v>25</v>
      </c>
      <c r="E544" s="28">
        <f>E533*J544</f>
        <v>2277.9638786300002</v>
      </c>
      <c r="F544" s="28">
        <f>F533*J544</f>
        <v>4410.6833331000007</v>
      </c>
      <c r="G544" s="28">
        <f>G533*J544</f>
        <v>5002.2970754700009</v>
      </c>
      <c r="H544" s="29">
        <f>H533*J544</f>
        <v>1686.35013626</v>
      </c>
      <c r="J544" s="3">
        <v>2.5621000000000001E-2</v>
      </c>
    </row>
    <row r="545" spans="1:10" ht="12.75" customHeight="1">
      <c r="A545" s="25"/>
      <c r="B545" s="26"/>
      <c r="C545" s="27"/>
      <c r="D545" s="41" t="s">
        <v>26</v>
      </c>
      <c r="E545" s="28">
        <v>23154.47</v>
      </c>
      <c r="F545" s="28">
        <v>49483.49</v>
      </c>
      <c r="G545" s="28">
        <v>54132.47</v>
      </c>
      <c r="H545" s="29">
        <v>18505.490000000002</v>
      </c>
    </row>
    <row r="546" spans="1:10" ht="12.75" hidden="1" customHeight="1">
      <c r="A546" s="25"/>
      <c r="B546" s="26"/>
      <c r="C546" s="27"/>
      <c r="D546" s="41" t="s">
        <v>149</v>
      </c>
      <c r="E546" s="59">
        <v>201</v>
      </c>
      <c r="F546" s="23"/>
      <c r="G546" s="59">
        <v>134</v>
      </c>
      <c r="H546" s="60">
        <v>67</v>
      </c>
    </row>
    <row r="547" spans="1:10" ht="12" thickBot="1">
      <c r="A547" s="33"/>
      <c r="B547" s="34"/>
      <c r="C547" s="35"/>
      <c r="D547" s="43" t="s">
        <v>29</v>
      </c>
      <c r="E547" s="44">
        <f>3000+E546</f>
        <v>3201</v>
      </c>
      <c r="F547" s="44"/>
      <c r="G547" s="44">
        <f>3000+G546</f>
        <v>3134</v>
      </c>
      <c r="H547" s="45">
        <f>H546</f>
        <v>67</v>
      </c>
    </row>
    <row r="548" spans="1:10" customFormat="1" ht="15.75" thickBot="1">
      <c r="A548" s="38"/>
      <c r="D548" s="116"/>
      <c r="E548" s="108"/>
      <c r="F548" s="108"/>
      <c r="G548" s="108"/>
      <c r="H548" s="108"/>
    </row>
    <row r="549" spans="1:10">
      <c r="A549" s="13" t="s">
        <v>10</v>
      </c>
      <c r="B549" s="14" t="s">
        <v>11</v>
      </c>
      <c r="C549" s="39">
        <v>35</v>
      </c>
      <c r="D549" s="40" t="s">
        <v>12</v>
      </c>
      <c r="E549" s="17">
        <v>59076.18</v>
      </c>
      <c r="F549" s="17">
        <v>275170.3</v>
      </c>
      <c r="G549" s="17">
        <v>244615</v>
      </c>
      <c r="H549" s="18">
        <v>89631.48</v>
      </c>
    </row>
    <row r="550" spans="1:10" ht="12.75" customHeight="1">
      <c r="A550" s="19"/>
      <c r="B550" s="20"/>
      <c r="C550" s="21"/>
      <c r="D550" s="41" t="s">
        <v>13</v>
      </c>
      <c r="E550" s="28"/>
      <c r="F550" s="28" t="s">
        <v>55</v>
      </c>
      <c r="G550" s="28" t="s">
        <v>209</v>
      </c>
      <c r="H550" s="29" t="s">
        <v>210</v>
      </c>
    </row>
    <row r="551" spans="1:10" ht="12.75" customHeight="1">
      <c r="A551" s="25"/>
      <c r="B551" s="26"/>
      <c r="C551" s="27"/>
      <c r="D551" s="41" t="s">
        <v>14</v>
      </c>
      <c r="E551" s="28">
        <v>41486.339999999997</v>
      </c>
      <c r="F551" s="28">
        <v>207296.48</v>
      </c>
      <c r="G551" s="28">
        <v>181943.62</v>
      </c>
      <c r="H551" s="29">
        <v>66839.199999999997</v>
      </c>
    </row>
    <row r="552" spans="1:10" ht="12.75" customHeight="1">
      <c r="A552" s="25"/>
      <c r="B552" s="26"/>
      <c r="C552" s="27"/>
      <c r="D552" s="30" t="s">
        <v>15</v>
      </c>
      <c r="E552" s="28"/>
      <c r="F552" s="28"/>
      <c r="G552" s="28"/>
      <c r="H552" s="29"/>
    </row>
    <row r="553" spans="1:10" ht="12.75" customHeight="1">
      <c r="A553" s="25"/>
      <c r="B553" s="26"/>
      <c r="C553" s="27"/>
      <c r="D553" s="31" t="s">
        <v>27</v>
      </c>
      <c r="E553" s="28">
        <f>E551*J553</f>
        <v>7.5920002199999992</v>
      </c>
      <c r="F553" s="28">
        <f>F551*J553</f>
        <v>37.935255840000004</v>
      </c>
      <c r="G553" s="28">
        <f>G551*J553</f>
        <v>33.295682460000002</v>
      </c>
      <c r="H553" s="29">
        <f>H551*J553</f>
        <v>12.231573599999999</v>
      </c>
      <c r="J553" s="3">
        <v>1.83E-4</v>
      </c>
    </row>
    <row r="554" spans="1:10" ht="12.75" customHeight="1">
      <c r="A554" s="25"/>
      <c r="B554" s="26"/>
      <c r="C554" s="27"/>
      <c r="D554" s="31" t="s">
        <v>17</v>
      </c>
      <c r="E554" s="28">
        <f>E551*J554</f>
        <v>5339.8312804199995</v>
      </c>
      <c r="F554" s="28">
        <f>F551*J554</f>
        <v>26681.751830239999</v>
      </c>
      <c r="G554" s="28">
        <f>G551*J554</f>
        <v>23418.509161059999</v>
      </c>
      <c r="H554" s="29">
        <f>H551*J554</f>
        <v>8603.0739495999987</v>
      </c>
      <c r="J554" s="3">
        <v>0.12871299999999999</v>
      </c>
    </row>
    <row r="555" spans="1:10" ht="12.75" customHeight="1">
      <c r="A555" s="25"/>
      <c r="B555" s="26"/>
      <c r="C555" s="27"/>
      <c r="D555" s="31" t="s">
        <v>18</v>
      </c>
      <c r="E555" s="28">
        <f>E551*J555</f>
        <v>6579.8994693599989</v>
      </c>
      <c r="F555" s="28">
        <f>F551*J555</f>
        <v>32878.05091392</v>
      </c>
      <c r="G555" s="28">
        <f>G551*J555</f>
        <v>28856.985906479997</v>
      </c>
      <c r="H555" s="29">
        <f>H551*J555</f>
        <v>10600.9644768</v>
      </c>
      <c r="J555" s="3">
        <v>0.15860399999999999</v>
      </c>
    </row>
    <row r="556" spans="1:10" ht="12.75" customHeight="1">
      <c r="A556" s="25"/>
      <c r="B556" s="26"/>
      <c r="C556" s="27"/>
      <c r="D556" s="31" t="s">
        <v>19</v>
      </c>
      <c r="E556" s="28">
        <f>E551*J556</f>
        <v>3441.7897390799994</v>
      </c>
      <c r="F556" s="28">
        <f>F551*J556</f>
        <v>17197.73057376</v>
      </c>
      <c r="G556" s="28">
        <f>G551*J556</f>
        <v>15094.406602439998</v>
      </c>
      <c r="H556" s="29">
        <f>H551*J556</f>
        <v>5545.113710399999</v>
      </c>
      <c r="J556" s="3">
        <v>8.2961999999999994E-2</v>
      </c>
    </row>
    <row r="557" spans="1:10" ht="12.75" customHeight="1">
      <c r="A557" s="25"/>
      <c r="B557" s="26"/>
      <c r="C557" s="27"/>
      <c r="D557" s="31" t="s">
        <v>20</v>
      </c>
      <c r="E557" s="28">
        <f>E551*J557</f>
        <v>5921.9261169599995</v>
      </c>
      <c r="F557" s="28">
        <f>F551*J557</f>
        <v>29590.328741120004</v>
      </c>
      <c r="G557" s="28">
        <f>G551*J557</f>
        <v>25971.36009328</v>
      </c>
      <c r="H557" s="29">
        <f>J557*H551</f>
        <v>9540.8947647999994</v>
      </c>
      <c r="J557" s="3">
        <v>0.14274400000000001</v>
      </c>
    </row>
    <row r="558" spans="1:10" ht="22.5">
      <c r="A558" s="25"/>
      <c r="B558" s="26"/>
      <c r="C558" s="27"/>
      <c r="D558" s="31" t="s">
        <v>21</v>
      </c>
      <c r="E558" s="28">
        <f>E551*J558</f>
        <v>4859.0045998199994</v>
      </c>
      <c r="F558" s="28">
        <f>F551*J558</f>
        <v>24279.185627040002</v>
      </c>
      <c r="G558" s="28">
        <f>G551*J558</f>
        <v>21309.782605259999</v>
      </c>
      <c r="H558" s="29">
        <f>H551*J558</f>
        <v>7828.4076216000003</v>
      </c>
      <c r="J558" s="3">
        <v>0.117123</v>
      </c>
    </row>
    <row r="559" spans="1:10" ht="12.75" customHeight="1">
      <c r="A559" s="25"/>
      <c r="B559" s="26"/>
      <c r="C559" s="27"/>
      <c r="D559" s="31" t="s">
        <v>22</v>
      </c>
      <c r="E559" s="28">
        <f>E551*J559</f>
        <v>177.14667180000001</v>
      </c>
      <c r="F559" s="28">
        <f>F551*J559</f>
        <v>885.15596960000016</v>
      </c>
      <c r="G559" s="28">
        <f>G551*J559</f>
        <v>776.89925740000001</v>
      </c>
      <c r="H559" s="29">
        <f>H551*J559</f>
        <v>285.40338400000002</v>
      </c>
      <c r="J559" s="3">
        <v>4.2700000000000004E-3</v>
      </c>
    </row>
    <row r="560" spans="1:10" ht="12.75" customHeight="1">
      <c r="A560" s="25"/>
      <c r="B560" s="26"/>
      <c r="C560" s="27"/>
      <c r="D560" s="31" t="s">
        <v>23</v>
      </c>
      <c r="E560" s="28">
        <f>E551*J560</f>
        <v>6428.0594649599998</v>
      </c>
      <c r="F560" s="28">
        <f>F551*J560</f>
        <v>32119.34579712</v>
      </c>
      <c r="G560" s="28">
        <f>G551*J560</f>
        <v>28191.07225728</v>
      </c>
      <c r="H560" s="29">
        <f>H551*J560</f>
        <v>10356.333004799999</v>
      </c>
      <c r="J560" s="3">
        <v>0.154944</v>
      </c>
    </row>
    <row r="561" spans="1:10" ht="22.5">
      <c r="A561" s="25"/>
      <c r="B561" s="26"/>
      <c r="C561" s="27"/>
      <c r="D561" s="31" t="s">
        <v>24</v>
      </c>
      <c r="E561" s="28">
        <f>E551*J561</f>
        <v>7668.1276538999991</v>
      </c>
      <c r="F561" s="28">
        <f>F551*J561</f>
        <v>38315.644880799999</v>
      </c>
      <c r="G561" s="28">
        <f>G551*J561</f>
        <v>33629.549002699998</v>
      </c>
      <c r="H561" s="29">
        <f>H551*J561</f>
        <v>12354.223532</v>
      </c>
      <c r="J561" s="3">
        <v>0.184835</v>
      </c>
    </row>
    <row r="562" spans="1:10" ht="12.75" customHeight="1">
      <c r="A562" s="25"/>
      <c r="B562" s="26"/>
      <c r="C562" s="27"/>
      <c r="D562" s="31" t="s">
        <v>25</v>
      </c>
      <c r="E562" s="28">
        <f>E551*J562</f>
        <v>1062.9215171399999</v>
      </c>
      <c r="F562" s="28">
        <f>F551*J562</f>
        <v>5311.1431140800005</v>
      </c>
      <c r="G562" s="28">
        <f>G551*J562</f>
        <v>4661.5774880199997</v>
      </c>
      <c r="H562" s="29">
        <f>H551*J562</f>
        <v>1712.4871432</v>
      </c>
      <c r="J562" s="3">
        <v>2.5621000000000001E-2</v>
      </c>
    </row>
    <row r="563" spans="1:10" ht="12.75" customHeight="1">
      <c r="A563" s="25"/>
      <c r="B563" s="26"/>
      <c r="C563" s="27"/>
      <c r="D563" s="41" t="s">
        <v>26</v>
      </c>
      <c r="E563" s="28" t="s">
        <v>211</v>
      </c>
      <c r="F563" s="28" t="s">
        <v>212</v>
      </c>
      <c r="G563" s="28" t="s">
        <v>213</v>
      </c>
      <c r="H563" s="29" t="s">
        <v>214</v>
      </c>
    </row>
    <row r="564" spans="1:10" ht="13.5" customHeight="1" thickBot="1">
      <c r="A564" s="33"/>
      <c r="B564" s="34"/>
      <c r="C564" s="35"/>
      <c r="D564" s="43" t="s">
        <v>29</v>
      </c>
      <c r="E564" s="28" t="s">
        <v>215</v>
      </c>
      <c r="F564" s="28"/>
      <c r="G564" s="28" t="s">
        <v>216</v>
      </c>
      <c r="H564" s="29" t="s">
        <v>34</v>
      </c>
    </row>
    <row r="565" spans="1:10" customFormat="1" ht="15.75" thickBot="1">
      <c r="A565" s="38"/>
      <c r="D565" s="116"/>
      <c r="E565" s="108"/>
      <c r="F565" s="108"/>
      <c r="G565" s="108"/>
      <c r="H565" s="108"/>
    </row>
    <row r="566" spans="1:10">
      <c r="A566" s="13" t="s">
        <v>10</v>
      </c>
      <c r="B566" s="14" t="s">
        <v>11</v>
      </c>
      <c r="C566" s="39">
        <v>36</v>
      </c>
      <c r="D566" s="40" t="s">
        <v>12</v>
      </c>
      <c r="E566" s="17">
        <v>64609.99</v>
      </c>
      <c r="F566" s="17">
        <v>280625.88</v>
      </c>
      <c r="G566" s="17">
        <v>234752.13</v>
      </c>
      <c r="H566" s="18">
        <v>110483.74</v>
      </c>
    </row>
    <row r="567" spans="1:10" ht="12.75" customHeight="1">
      <c r="A567" s="19"/>
      <c r="B567" s="20"/>
      <c r="C567" s="21"/>
      <c r="D567" s="41" t="s">
        <v>13</v>
      </c>
      <c r="E567" s="28"/>
      <c r="F567" s="28" t="s">
        <v>217</v>
      </c>
      <c r="G567" s="28" t="s">
        <v>218</v>
      </c>
      <c r="H567" s="29" t="s">
        <v>219</v>
      </c>
    </row>
    <row r="568" spans="1:10" ht="12.75" customHeight="1">
      <c r="A568" s="25"/>
      <c r="B568" s="26"/>
      <c r="C568" s="27"/>
      <c r="D568" s="41" t="s">
        <v>14</v>
      </c>
      <c r="E568" s="28">
        <v>45604.58</v>
      </c>
      <c r="F568" s="28">
        <v>212044.2</v>
      </c>
      <c r="G568" s="28">
        <v>172932.76</v>
      </c>
      <c r="H568" s="29">
        <v>84716.02</v>
      </c>
    </row>
    <row r="569" spans="1:10" ht="12.75" customHeight="1">
      <c r="A569" s="25"/>
      <c r="B569" s="26"/>
      <c r="C569" s="27"/>
      <c r="D569" s="30" t="s">
        <v>15</v>
      </c>
      <c r="E569" s="28"/>
      <c r="F569" s="28"/>
      <c r="G569" s="28"/>
      <c r="H569" s="29"/>
    </row>
    <row r="570" spans="1:10" ht="12.75" customHeight="1">
      <c r="A570" s="25"/>
      <c r="B570" s="26"/>
      <c r="C570" s="27"/>
      <c r="D570" s="31" t="s">
        <v>27</v>
      </c>
      <c r="E570" s="28">
        <f>E568*J570</f>
        <v>8.3456381400000001</v>
      </c>
      <c r="F570" s="28">
        <f>F568*J570</f>
        <v>38.8040886</v>
      </c>
      <c r="G570" s="28">
        <f>G568*J570</f>
        <v>31.646695080000001</v>
      </c>
      <c r="H570" s="29">
        <f>H568*J570</f>
        <v>15.503031660000001</v>
      </c>
      <c r="J570" s="3">
        <v>1.83E-4</v>
      </c>
    </row>
    <row r="571" spans="1:10" ht="12.75" customHeight="1">
      <c r="A571" s="25"/>
      <c r="B571" s="26"/>
      <c r="C571" s="27"/>
      <c r="D571" s="31" t="s">
        <v>17</v>
      </c>
      <c r="E571" s="28">
        <f>E568*J571</f>
        <v>5869.9023055400003</v>
      </c>
      <c r="F571" s="28">
        <f>F568*J571</f>
        <v>27292.845114600001</v>
      </c>
      <c r="G571" s="28">
        <f>G568*J571</f>
        <v>22258.694337879999</v>
      </c>
      <c r="H571" s="29">
        <f>H568*J571</f>
        <v>10904.053082259999</v>
      </c>
      <c r="J571" s="3">
        <v>0.12871299999999999</v>
      </c>
    </row>
    <row r="572" spans="1:10" ht="12.75" customHeight="1">
      <c r="A572" s="25"/>
      <c r="B572" s="26"/>
      <c r="C572" s="27"/>
      <c r="D572" s="31" t="s">
        <v>18</v>
      </c>
      <c r="E572" s="28">
        <f>E568*J572</f>
        <v>7233.0688063200005</v>
      </c>
      <c r="F572" s="28">
        <f>F568*J572</f>
        <v>33631.058296800002</v>
      </c>
      <c r="G572" s="28">
        <f>G568*J572</f>
        <v>27427.827467040002</v>
      </c>
      <c r="H572" s="29">
        <f>H568*J572</f>
        <v>13436.299636080001</v>
      </c>
      <c r="J572" s="3">
        <v>0.15860399999999999</v>
      </c>
    </row>
    <row r="573" spans="1:10" ht="12.75" customHeight="1">
      <c r="A573" s="25"/>
      <c r="B573" s="26"/>
      <c r="C573" s="27"/>
      <c r="D573" s="31" t="s">
        <v>19</v>
      </c>
      <c r="E573" s="28">
        <f>E568*J573</f>
        <v>3783.4471659599999</v>
      </c>
      <c r="F573" s="28">
        <f>F568*J573</f>
        <v>17591.610920399999</v>
      </c>
      <c r="G573" s="28">
        <f>G568*J573</f>
        <v>14346.847635120001</v>
      </c>
      <c r="H573" s="29">
        <f>H568*J573</f>
        <v>7028.2104512400001</v>
      </c>
      <c r="J573" s="3">
        <v>8.2961999999999994E-2</v>
      </c>
    </row>
    <row r="574" spans="1:10" ht="12.75" customHeight="1">
      <c r="A574" s="25"/>
      <c r="B574" s="26"/>
      <c r="C574" s="27"/>
      <c r="D574" s="31" t="s">
        <v>20</v>
      </c>
      <c r="E574" s="28">
        <f>E568*J574</f>
        <v>6509.7801675200008</v>
      </c>
      <c r="F574" s="28">
        <f>F568*J574</f>
        <v>30268.037284800004</v>
      </c>
      <c r="G574" s="28">
        <f>G568*J574</f>
        <v>24685.113893440004</v>
      </c>
      <c r="H574" s="29">
        <f>J574*H568</f>
        <v>12092.703558880001</v>
      </c>
      <c r="J574" s="3">
        <v>0.14274400000000001</v>
      </c>
    </row>
    <row r="575" spans="1:10" ht="22.5">
      <c r="A575" s="25"/>
      <c r="B575" s="26"/>
      <c r="C575" s="27"/>
      <c r="D575" s="31" t="s">
        <v>21</v>
      </c>
      <c r="E575" s="28">
        <f>E568*J575</f>
        <v>5341.3452233400003</v>
      </c>
      <c r="F575" s="28">
        <f>F568*J575</f>
        <v>24835.252836600001</v>
      </c>
      <c r="G575" s="28">
        <f>G568*J575</f>
        <v>20254.403649480002</v>
      </c>
      <c r="H575" s="29">
        <f>H568*J575</f>
        <v>9922.1944104600007</v>
      </c>
      <c r="J575" s="3">
        <v>0.117123</v>
      </c>
    </row>
    <row r="576" spans="1:10" ht="12.75" customHeight="1">
      <c r="A576" s="25"/>
      <c r="B576" s="26"/>
      <c r="C576" s="27"/>
      <c r="D576" s="31" t="s">
        <v>22</v>
      </c>
      <c r="E576" s="28">
        <f>E568*J576</f>
        <v>194.73155660000003</v>
      </c>
      <c r="F576" s="28">
        <f>F568*J576</f>
        <v>905.42873400000008</v>
      </c>
      <c r="G576" s="28">
        <f>G568*J576</f>
        <v>738.42288520000011</v>
      </c>
      <c r="H576" s="29">
        <f>H568*J576</f>
        <v>361.73740540000006</v>
      </c>
      <c r="J576" s="3">
        <v>4.2700000000000004E-3</v>
      </c>
    </row>
    <row r="577" spans="1:10" ht="12.75" customHeight="1">
      <c r="A577" s="25"/>
      <c r="B577" s="26"/>
      <c r="C577" s="27"/>
      <c r="D577" s="31" t="s">
        <v>23</v>
      </c>
      <c r="E577" s="28">
        <f>E568*J577</f>
        <v>7066.1560435199999</v>
      </c>
      <c r="F577" s="28">
        <f>F568*J577</f>
        <v>32854.976524800004</v>
      </c>
      <c r="G577" s="28">
        <f>G568*J577</f>
        <v>26794.893565440001</v>
      </c>
      <c r="H577" s="29">
        <f>H568*J577</f>
        <v>13126.23900288</v>
      </c>
      <c r="J577" s="3">
        <v>0.154944</v>
      </c>
    </row>
    <row r="578" spans="1:10" ht="22.5">
      <c r="A578" s="25"/>
      <c r="B578" s="26"/>
      <c r="C578" s="27"/>
      <c r="D578" s="31" t="s">
        <v>24</v>
      </c>
      <c r="E578" s="28">
        <f>E568*J578</f>
        <v>8429.322544300001</v>
      </c>
      <c r="F578" s="28">
        <f>F568*J578</f>
        <v>39193.189707000005</v>
      </c>
      <c r="G578" s="28">
        <f>G568*J578</f>
        <v>31964.026694600001</v>
      </c>
      <c r="H578" s="29">
        <f>H568*J578</f>
        <v>15658.485556700001</v>
      </c>
      <c r="J578" s="3">
        <v>0.184835</v>
      </c>
    </row>
    <row r="579" spans="1:10" ht="12.75" customHeight="1">
      <c r="A579" s="25"/>
      <c r="B579" s="26"/>
      <c r="C579" s="27"/>
      <c r="D579" s="31" t="s">
        <v>25</v>
      </c>
      <c r="E579" s="28">
        <f>E568*J579</f>
        <v>1168.43494418</v>
      </c>
      <c r="F579" s="28">
        <f>F568*J579</f>
        <v>5432.784448200001</v>
      </c>
      <c r="G579" s="28">
        <f>G568*J579</f>
        <v>4430.7102439600003</v>
      </c>
      <c r="H579" s="29">
        <f>H568*J579</f>
        <v>2170.5091484200002</v>
      </c>
      <c r="J579" s="3">
        <v>2.5621000000000001E-2</v>
      </c>
    </row>
    <row r="580" spans="1:10" ht="12.75" customHeight="1">
      <c r="A580" s="25"/>
      <c r="B580" s="26"/>
      <c r="C580" s="27"/>
      <c r="D580" s="41" t="s">
        <v>26</v>
      </c>
      <c r="E580" s="28" t="s">
        <v>220</v>
      </c>
      <c r="F580" s="28" t="s">
        <v>221</v>
      </c>
      <c r="G580" s="28" t="s">
        <v>222</v>
      </c>
      <c r="H580" s="29" t="s">
        <v>223</v>
      </c>
    </row>
    <row r="581" spans="1:10" ht="13.5" customHeight="1" thickBot="1">
      <c r="A581" s="33"/>
      <c r="B581" s="34"/>
      <c r="C581" s="35"/>
      <c r="D581" s="43" t="s">
        <v>29</v>
      </c>
      <c r="E581" s="28" t="s">
        <v>224</v>
      </c>
      <c r="F581" s="28"/>
      <c r="G581" s="28" t="s">
        <v>224</v>
      </c>
      <c r="H581" s="29"/>
    </row>
    <row r="582" spans="1:10" customFormat="1" ht="15.75" thickBot="1">
      <c r="A582" s="38"/>
      <c r="D582" s="116"/>
      <c r="E582" s="108"/>
      <c r="F582" s="108"/>
      <c r="G582" s="108"/>
      <c r="H582" s="108"/>
    </row>
    <row r="583" spans="1:10">
      <c r="A583" s="13" t="s">
        <v>10</v>
      </c>
      <c r="B583" s="14" t="s">
        <v>11</v>
      </c>
      <c r="C583" s="39">
        <v>37</v>
      </c>
      <c r="D583" s="40" t="s">
        <v>12</v>
      </c>
      <c r="E583" s="17">
        <v>69092.77</v>
      </c>
      <c r="F583" s="17">
        <v>271907.19</v>
      </c>
      <c r="G583" s="17">
        <v>258346.22</v>
      </c>
      <c r="H583" s="18">
        <v>82653.740000000005</v>
      </c>
    </row>
    <row r="584" spans="1:10" ht="12.75" customHeight="1">
      <c r="A584" s="19"/>
      <c r="B584" s="20"/>
      <c r="C584" s="21"/>
      <c r="D584" s="41" t="s">
        <v>13</v>
      </c>
      <c r="E584" s="28"/>
      <c r="F584" s="28" t="s">
        <v>225</v>
      </c>
      <c r="G584" s="28" t="s">
        <v>226</v>
      </c>
      <c r="H584" s="29" t="s">
        <v>227</v>
      </c>
    </row>
    <row r="585" spans="1:10" ht="12.75" customHeight="1">
      <c r="A585" s="25"/>
      <c r="B585" s="26"/>
      <c r="C585" s="27"/>
      <c r="D585" s="41" t="s">
        <v>14</v>
      </c>
      <c r="E585" s="28">
        <v>50590.32</v>
      </c>
      <c r="F585" s="28">
        <v>206373.26</v>
      </c>
      <c r="G585" s="28">
        <v>193571.05</v>
      </c>
      <c r="H585" s="29">
        <v>63392.53</v>
      </c>
    </row>
    <row r="586" spans="1:10" ht="12.75" customHeight="1">
      <c r="A586" s="25"/>
      <c r="B586" s="26"/>
      <c r="C586" s="27"/>
      <c r="D586" s="30" t="s">
        <v>15</v>
      </c>
      <c r="E586" s="28"/>
      <c r="F586" s="28"/>
      <c r="G586" s="28"/>
      <c r="H586" s="29"/>
    </row>
    <row r="587" spans="1:10" ht="12.75" customHeight="1">
      <c r="A587" s="25"/>
      <c r="B587" s="26"/>
      <c r="C587" s="27"/>
      <c r="D587" s="31" t="s">
        <v>27</v>
      </c>
      <c r="E587" s="28">
        <f>E585*J587</f>
        <v>9.2580285599999996</v>
      </c>
      <c r="F587" s="28">
        <f>F585*J587</f>
        <v>37.766306580000006</v>
      </c>
      <c r="G587" s="28">
        <f>G585*J587</f>
        <v>35.423502149999997</v>
      </c>
      <c r="H587" s="29">
        <f>H585*J587</f>
        <v>11.600832990000001</v>
      </c>
      <c r="J587" s="3">
        <v>1.83E-4</v>
      </c>
    </row>
    <row r="588" spans="1:10" ht="12.75" customHeight="1">
      <c r="A588" s="25"/>
      <c r="B588" s="26"/>
      <c r="C588" s="27"/>
      <c r="D588" s="31" t="s">
        <v>17</v>
      </c>
      <c r="E588" s="28">
        <f>E585*J588</f>
        <v>6511.6318581599999</v>
      </c>
      <c r="F588" s="28">
        <f>F585*J588</f>
        <v>26562.921414379998</v>
      </c>
      <c r="G588" s="28">
        <f>G585*J588</f>
        <v>24915.110558649998</v>
      </c>
      <c r="H588" s="29">
        <f>H585*J588</f>
        <v>8159.4427138899991</v>
      </c>
      <c r="J588" s="3">
        <v>0.12871299999999999</v>
      </c>
    </row>
    <row r="589" spans="1:10" ht="12.75" customHeight="1">
      <c r="A589" s="25"/>
      <c r="B589" s="26"/>
      <c r="C589" s="27"/>
      <c r="D589" s="31" t="s">
        <v>18</v>
      </c>
      <c r="E589" s="28">
        <f>E585*J589</f>
        <v>8023.82711328</v>
      </c>
      <c r="F589" s="28">
        <f>F585*J589</f>
        <v>32731.62452904</v>
      </c>
      <c r="G589" s="28">
        <f>G585*J589</f>
        <v>30701.142814199997</v>
      </c>
      <c r="H589" s="29">
        <f>H585*J589</f>
        <v>10054.30882812</v>
      </c>
      <c r="J589" s="3">
        <v>0.15860399999999999</v>
      </c>
    </row>
    <row r="590" spans="1:10" ht="12.75" customHeight="1">
      <c r="A590" s="25"/>
      <c r="B590" s="26"/>
      <c r="C590" s="27"/>
      <c r="D590" s="31" t="s">
        <v>19</v>
      </c>
      <c r="E590" s="28">
        <f>E585*J590</f>
        <v>4197.0741278400001</v>
      </c>
      <c r="F590" s="28">
        <f>F585*J590</f>
        <v>17121.138396120001</v>
      </c>
      <c r="G590" s="28">
        <f>G585*J590</f>
        <v>16059.041450099998</v>
      </c>
      <c r="H590" s="29">
        <f>H585*J590</f>
        <v>5259.1710738599995</v>
      </c>
      <c r="J590" s="3">
        <v>8.2961999999999994E-2</v>
      </c>
    </row>
    <row r="591" spans="1:10" ht="12.75" customHeight="1">
      <c r="A591" s="25"/>
      <c r="B591" s="26"/>
      <c r="C591" s="27"/>
      <c r="D591" s="31" t="s">
        <v>20</v>
      </c>
      <c r="E591" s="28">
        <f>E585*J591</f>
        <v>7221.4646380800004</v>
      </c>
      <c r="F591" s="28">
        <f>F585*J591</f>
        <v>29458.544625440005</v>
      </c>
      <c r="G591" s="28">
        <f>G585*J591</f>
        <v>27631.105961199999</v>
      </c>
      <c r="H591" s="29">
        <f>J591*H585</f>
        <v>9048.9033023200009</v>
      </c>
      <c r="J591" s="3">
        <v>0.14274400000000001</v>
      </c>
    </row>
    <row r="592" spans="1:10" ht="22.5">
      <c r="A592" s="25"/>
      <c r="B592" s="26"/>
      <c r="C592" s="27"/>
      <c r="D592" s="31" t="s">
        <v>21</v>
      </c>
      <c r="E592" s="28">
        <f>E585*J592</f>
        <v>5925.29004936</v>
      </c>
      <c r="F592" s="28">
        <f>F585*J592</f>
        <v>24171.055330980002</v>
      </c>
      <c r="G592" s="28">
        <f>G585*J592</f>
        <v>22671.622089149998</v>
      </c>
      <c r="H592" s="29">
        <f>H585*J592</f>
        <v>7424.7232911900001</v>
      </c>
      <c r="J592" s="3">
        <v>0.117123</v>
      </c>
    </row>
    <row r="593" spans="1:10" ht="12.75" customHeight="1">
      <c r="A593" s="25"/>
      <c r="B593" s="26"/>
      <c r="C593" s="27"/>
      <c r="D593" s="31" t="s">
        <v>22</v>
      </c>
      <c r="E593" s="28">
        <f>E585*J593</f>
        <v>216.02066640000001</v>
      </c>
      <c r="F593" s="28">
        <f>F585*J593</f>
        <v>881.2138202000001</v>
      </c>
      <c r="G593" s="28">
        <f>G585*J593</f>
        <v>826.5483835</v>
      </c>
      <c r="H593" s="29">
        <f>H585*J593</f>
        <v>270.68610310000003</v>
      </c>
      <c r="J593" s="3">
        <v>4.2700000000000004E-3</v>
      </c>
    </row>
    <row r="594" spans="1:10" ht="12.75" customHeight="1">
      <c r="A594" s="25"/>
      <c r="B594" s="26"/>
      <c r="C594" s="27"/>
      <c r="D594" s="31" t="s">
        <v>23</v>
      </c>
      <c r="E594" s="28">
        <f>E585*J594</f>
        <v>7838.66654208</v>
      </c>
      <c r="F594" s="28">
        <f>F585*J594</f>
        <v>31976.298397440001</v>
      </c>
      <c r="G594" s="28">
        <f>G585*J594</f>
        <v>29992.672771199999</v>
      </c>
      <c r="H594" s="29">
        <f>H585*J594</f>
        <v>9822.2921683200002</v>
      </c>
      <c r="J594" s="3">
        <v>0.154944</v>
      </c>
    </row>
    <row r="595" spans="1:10" ht="22.5">
      <c r="A595" s="25"/>
      <c r="B595" s="26"/>
      <c r="C595" s="27"/>
      <c r="D595" s="31" t="s">
        <v>24</v>
      </c>
      <c r="E595" s="28">
        <f>E585*J595</f>
        <v>9350.8617971999993</v>
      </c>
      <c r="F595" s="28">
        <f>F585*J595</f>
        <v>38145.001512100003</v>
      </c>
      <c r="G595" s="28">
        <f>G585*J595</f>
        <v>35778.705026749994</v>
      </c>
      <c r="H595" s="29">
        <f>H585*J595</f>
        <v>11717.158282549999</v>
      </c>
      <c r="J595" s="3">
        <v>0.184835</v>
      </c>
    </row>
    <row r="596" spans="1:10" ht="12.75" customHeight="1">
      <c r="A596" s="25"/>
      <c r="B596" s="26"/>
      <c r="C596" s="27"/>
      <c r="D596" s="31" t="s">
        <v>25</v>
      </c>
      <c r="E596" s="28">
        <f>E585*J596</f>
        <v>1296.17458872</v>
      </c>
      <c r="F596" s="28">
        <f>F585*J596</f>
        <v>5287.4892944600006</v>
      </c>
      <c r="G596" s="28">
        <f>G585*J596</f>
        <v>4959.4838720500002</v>
      </c>
      <c r="H596" s="29">
        <f>H585*J596</f>
        <v>1624.1800111300001</v>
      </c>
      <c r="J596" s="3">
        <v>2.5621000000000001E-2</v>
      </c>
    </row>
    <row r="597" spans="1:10" ht="12.75" customHeight="1">
      <c r="A597" s="25"/>
      <c r="B597" s="26"/>
      <c r="C597" s="27"/>
      <c r="D597" s="41" t="s">
        <v>26</v>
      </c>
      <c r="E597" s="28" t="s">
        <v>228</v>
      </c>
      <c r="F597" s="28" t="s">
        <v>229</v>
      </c>
      <c r="G597" s="28" t="s">
        <v>230</v>
      </c>
      <c r="H597" s="29" t="s">
        <v>231</v>
      </c>
    </row>
    <row r="598" spans="1:10" ht="13.5" customHeight="1" thickBot="1">
      <c r="A598" s="33"/>
      <c r="B598" s="34"/>
      <c r="C598" s="35"/>
      <c r="D598" s="43" t="s">
        <v>29</v>
      </c>
      <c r="E598" s="44" t="s">
        <v>232</v>
      </c>
      <c r="F598" s="44"/>
      <c r="G598" s="44" t="s">
        <v>232</v>
      </c>
      <c r="H598" s="45"/>
    </row>
    <row r="599" spans="1:10" customFormat="1" ht="15.75" thickBot="1">
      <c r="A599" s="38"/>
      <c r="D599" s="116"/>
      <c r="E599" s="108"/>
      <c r="F599" s="108"/>
      <c r="G599" s="108"/>
      <c r="H599" s="108"/>
    </row>
    <row r="600" spans="1:10">
      <c r="A600" s="13" t="s">
        <v>10</v>
      </c>
      <c r="B600" s="14" t="s">
        <v>11</v>
      </c>
      <c r="C600" s="39">
        <v>38</v>
      </c>
      <c r="D600" s="40" t="s">
        <v>12</v>
      </c>
      <c r="E600" s="17">
        <v>74492.77</v>
      </c>
      <c r="F600" s="17">
        <v>269973.23</v>
      </c>
      <c r="G600" s="17">
        <v>289912.84999999998</v>
      </c>
      <c r="H600" s="18">
        <v>54553.15</v>
      </c>
    </row>
    <row r="601" spans="1:10" ht="12.75" customHeight="1">
      <c r="A601" s="19"/>
      <c r="B601" s="20"/>
      <c r="C601" s="21"/>
      <c r="D601" s="41" t="s">
        <v>13</v>
      </c>
      <c r="E601" s="28"/>
      <c r="F601" s="28" t="s">
        <v>233</v>
      </c>
      <c r="G601" s="28" t="s">
        <v>234</v>
      </c>
      <c r="H601" s="29">
        <v>175</v>
      </c>
    </row>
    <row r="602" spans="1:10" ht="12.75" customHeight="1">
      <c r="A602" s="25"/>
      <c r="B602" s="26"/>
      <c r="C602" s="27"/>
      <c r="D602" s="41" t="s">
        <v>14</v>
      </c>
      <c r="E602" s="28">
        <v>53583.15</v>
      </c>
      <c r="F602" s="28">
        <v>204639.56</v>
      </c>
      <c r="G602" s="28">
        <v>216312.07</v>
      </c>
      <c r="H602" s="29">
        <v>41910.639999999999</v>
      </c>
    </row>
    <row r="603" spans="1:10" ht="12.75" customHeight="1">
      <c r="A603" s="25"/>
      <c r="B603" s="26"/>
      <c r="C603" s="27"/>
      <c r="D603" s="30" t="s">
        <v>15</v>
      </c>
      <c r="E603" s="28"/>
      <c r="F603" s="28"/>
      <c r="G603" s="28"/>
      <c r="H603" s="29"/>
    </row>
    <row r="604" spans="1:10" ht="12.75" customHeight="1">
      <c r="A604" s="25"/>
      <c r="B604" s="26"/>
      <c r="C604" s="27"/>
      <c r="D604" s="31" t="s">
        <v>27</v>
      </c>
      <c r="E604" s="28">
        <f>E602*J604</f>
        <v>9.8057164500000003</v>
      </c>
      <c r="F604" s="28">
        <f>F602*J604</f>
        <v>37.449039480000003</v>
      </c>
      <c r="G604" s="28">
        <f>G602*J604</f>
        <v>39.585108810000001</v>
      </c>
      <c r="H604" s="29">
        <f>H602*J604</f>
        <v>7.6696471199999996</v>
      </c>
      <c r="J604" s="3">
        <v>1.83E-4</v>
      </c>
    </row>
    <row r="605" spans="1:10" ht="12.75" customHeight="1">
      <c r="A605" s="25"/>
      <c r="B605" s="26"/>
      <c r="C605" s="27"/>
      <c r="D605" s="31" t="s">
        <v>17</v>
      </c>
      <c r="E605" s="28">
        <f>E602*J605</f>
        <v>6896.8479859500003</v>
      </c>
      <c r="F605" s="28">
        <f>F602*J605</f>
        <v>26339.771686279997</v>
      </c>
      <c r="G605" s="28">
        <f>G602*J605</f>
        <v>27842.175465910001</v>
      </c>
      <c r="H605" s="29">
        <f>H602*J605</f>
        <v>5394.4442063199995</v>
      </c>
      <c r="J605" s="3">
        <v>0.12871299999999999</v>
      </c>
    </row>
    <row r="606" spans="1:10" ht="12.75" customHeight="1">
      <c r="A606" s="25"/>
      <c r="B606" s="26"/>
      <c r="C606" s="27"/>
      <c r="D606" s="31" t="s">
        <v>18</v>
      </c>
      <c r="E606" s="28">
        <f>E602*J606</f>
        <v>8498.5019226000004</v>
      </c>
      <c r="F606" s="28">
        <f>F602*J606</f>
        <v>32456.652774239999</v>
      </c>
      <c r="G606" s="28">
        <f>G602*J606</f>
        <v>34307.95955028</v>
      </c>
      <c r="H606" s="29">
        <f>H602*J606</f>
        <v>6647.1951465599996</v>
      </c>
      <c r="J606" s="3">
        <v>0.15860399999999999</v>
      </c>
    </row>
    <row r="607" spans="1:10" ht="12.75" customHeight="1">
      <c r="A607" s="25"/>
      <c r="B607" s="26"/>
      <c r="C607" s="27"/>
      <c r="D607" s="31" t="s">
        <v>19</v>
      </c>
      <c r="E607" s="28">
        <f>E602*J607</f>
        <v>4445.3652903000002</v>
      </c>
      <c r="F607" s="28">
        <f>F602*J607</f>
        <v>16977.307176719998</v>
      </c>
      <c r="G607" s="28">
        <f>G602*J607</f>
        <v>17945.681951340001</v>
      </c>
      <c r="H607" s="29">
        <f>H602*J607</f>
        <v>3476.9905156799996</v>
      </c>
      <c r="J607" s="3">
        <v>8.2961999999999994E-2</v>
      </c>
    </row>
    <row r="608" spans="1:10" ht="12.75" customHeight="1">
      <c r="A608" s="25"/>
      <c r="B608" s="26"/>
      <c r="C608" s="27"/>
      <c r="D608" s="31" t="s">
        <v>20</v>
      </c>
      <c r="E608" s="28">
        <f>E602*J608</f>
        <v>7648.6731636000004</v>
      </c>
      <c r="F608" s="28">
        <f>F602*J608</f>
        <v>29211.069352640003</v>
      </c>
      <c r="G608" s="28">
        <f>G602*J608</f>
        <v>30877.250120080003</v>
      </c>
      <c r="H608" s="29">
        <f>J608*H602</f>
        <v>5982.4923961600007</v>
      </c>
      <c r="J608" s="3">
        <v>0.14274400000000001</v>
      </c>
    </row>
    <row r="609" spans="1:10" ht="22.5">
      <c r="A609" s="25"/>
      <c r="B609" s="26"/>
      <c r="C609" s="27"/>
      <c r="D609" s="31" t="s">
        <v>21</v>
      </c>
      <c r="E609" s="28">
        <f>E602*J609</f>
        <v>6275.8192774500003</v>
      </c>
      <c r="F609" s="28">
        <f>F602*J609</f>
        <v>23967.999185880002</v>
      </c>
      <c r="G609" s="28">
        <f>G602*J609</f>
        <v>25335.118574610002</v>
      </c>
      <c r="H609" s="29">
        <f>H602*J609</f>
        <v>4908.6998887199998</v>
      </c>
      <c r="J609" s="3">
        <v>0.117123</v>
      </c>
    </row>
    <row r="610" spans="1:10" ht="12.75" customHeight="1">
      <c r="A610" s="25"/>
      <c r="B610" s="26"/>
      <c r="C610" s="27"/>
      <c r="D610" s="31" t="s">
        <v>22</v>
      </c>
      <c r="E610" s="28">
        <f>E602*J610</f>
        <v>228.80005050000003</v>
      </c>
      <c r="F610" s="28">
        <f>F602*J610</f>
        <v>873.81092120000005</v>
      </c>
      <c r="G610" s="28">
        <f>G602*J610</f>
        <v>923.65253890000008</v>
      </c>
      <c r="H610" s="29">
        <f>H602*J610</f>
        <v>178.95843280000003</v>
      </c>
      <c r="J610" s="3">
        <v>4.2700000000000004E-3</v>
      </c>
    </row>
    <row r="611" spans="1:10" ht="12.75" customHeight="1">
      <c r="A611" s="25"/>
      <c r="B611" s="26"/>
      <c r="C611" s="27"/>
      <c r="D611" s="31" t="s">
        <v>23</v>
      </c>
      <c r="E611" s="28">
        <f>E602*J611</f>
        <v>8302.3875936000004</v>
      </c>
      <c r="F611" s="28">
        <f>F602*J611</f>
        <v>31707.671984640001</v>
      </c>
      <c r="G611" s="28">
        <f>G602*J611</f>
        <v>33516.25737408</v>
      </c>
      <c r="H611" s="29">
        <f>H602*J611</f>
        <v>6493.8022041599997</v>
      </c>
      <c r="J611" s="3">
        <v>0.154944</v>
      </c>
    </row>
    <row r="612" spans="1:10" ht="22.5">
      <c r="A612" s="25"/>
      <c r="B612" s="26"/>
      <c r="C612" s="27"/>
      <c r="D612" s="31" t="s">
        <v>24</v>
      </c>
      <c r="E612" s="28">
        <f>E602*J612</f>
        <v>9904.0415302500005</v>
      </c>
      <c r="F612" s="28">
        <f>F602*J612</f>
        <v>37824.5530726</v>
      </c>
      <c r="G612" s="28">
        <f>G602*J612</f>
        <v>39982.041458450003</v>
      </c>
      <c r="H612" s="29">
        <f>H602*J612</f>
        <v>7746.5531443999998</v>
      </c>
      <c r="J612" s="3">
        <v>0.184835</v>
      </c>
    </row>
    <row r="613" spans="1:10" ht="12.75" customHeight="1">
      <c r="A613" s="25"/>
      <c r="B613" s="26"/>
      <c r="C613" s="27"/>
      <c r="D613" s="31" t="s">
        <v>25</v>
      </c>
      <c r="E613" s="28">
        <f>E602*J613</f>
        <v>1372.8538861500001</v>
      </c>
      <c r="F613" s="28">
        <f>F602*J613</f>
        <v>5243.0701667600006</v>
      </c>
      <c r="G613" s="28">
        <f>G602*J613</f>
        <v>5542.1315454700007</v>
      </c>
      <c r="H613" s="29">
        <f>H602*J613</f>
        <v>1073.79250744</v>
      </c>
      <c r="J613" s="3">
        <v>2.5621000000000001E-2</v>
      </c>
    </row>
    <row r="614" spans="1:10" ht="12.75" customHeight="1">
      <c r="A614" s="25"/>
      <c r="B614" s="26"/>
      <c r="C614" s="27"/>
      <c r="D614" s="41" t="s">
        <v>26</v>
      </c>
      <c r="E614" s="28" t="s">
        <v>235</v>
      </c>
      <c r="F614" s="28" t="s">
        <v>236</v>
      </c>
      <c r="G614" s="28" t="s">
        <v>237</v>
      </c>
      <c r="H614" s="29" t="s">
        <v>238</v>
      </c>
    </row>
    <row r="615" spans="1:10" ht="13.5" customHeight="1" thickBot="1">
      <c r="A615" s="33"/>
      <c r="B615" s="34"/>
      <c r="C615" s="35"/>
      <c r="D615" s="43" t="s">
        <v>29</v>
      </c>
      <c r="E615" s="28" t="s">
        <v>239</v>
      </c>
      <c r="F615" s="28" t="s">
        <v>34</v>
      </c>
      <c r="G615" s="28" t="s">
        <v>240</v>
      </c>
      <c r="H615" s="29"/>
    </row>
    <row r="616" spans="1:10" customFormat="1" ht="15.75" thickBot="1">
      <c r="A616" s="38"/>
      <c r="D616" s="116"/>
      <c r="E616" s="108"/>
      <c r="F616" s="108"/>
      <c r="G616" s="108"/>
      <c r="H616" s="108"/>
    </row>
    <row r="617" spans="1:10">
      <c r="A617" s="13" t="s">
        <v>10</v>
      </c>
      <c r="B617" s="14" t="s">
        <v>11</v>
      </c>
      <c r="C617" s="39">
        <v>39</v>
      </c>
      <c r="D617" s="40" t="s">
        <v>12</v>
      </c>
      <c r="E617" s="17">
        <v>89778.21</v>
      </c>
      <c r="F617" s="17">
        <v>274138.09000000003</v>
      </c>
      <c r="G617" s="17">
        <v>253045.54</v>
      </c>
      <c r="H617" s="18">
        <v>110870.76</v>
      </c>
    </row>
    <row r="618" spans="1:10" ht="12.75" customHeight="1">
      <c r="A618" s="19"/>
      <c r="B618" s="20"/>
      <c r="C618" s="21"/>
      <c r="D618" s="41" t="s">
        <v>13</v>
      </c>
      <c r="E618" s="28">
        <v>-55</v>
      </c>
      <c r="F618" s="28" t="s">
        <v>241</v>
      </c>
      <c r="G618" s="28" t="s">
        <v>242</v>
      </c>
      <c r="H618" s="29" t="s">
        <v>243</v>
      </c>
    </row>
    <row r="619" spans="1:10" ht="12.75" customHeight="1">
      <c r="A619" s="25"/>
      <c r="B619" s="26"/>
      <c r="C619" s="27"/>
      <c r="D619" s="41" t="s">
        <v>14</v>
      </c>
      <c r="E619" s="28">
        <v>63258.01</v>
      </c>
      <c r="F619" s="28">
        <v>207072.95</v>
      </c>
      <c r="G619" s="28">
        <v>187156.74</v>
      </c>
      <c r="H619" s="29">
        <v>83174.22</v>
      </c>
    </row>
    <row r="620" spans="1:10" ht="12.75" customHeight="1">
      <c r="A620" s="25"/>
      <c r="B620" s="26"/>
      <c r="C620" s="27"/>
      <c r="D620" s="30" t="s">
        <v>15</v>
      </c>
      <c r="E620" s="28"/>
      <c r="F620" s="28"/>
      <c r="G620" s="28"/>
      <c r="H620" s="29"/>
    </row>
    <row r="621" spans="1:10" ht="12.75" customHeight="1">
      <c r="A621" s="25"/>
      <c r="B621" s="26"/>
      <c r="C621" s="27"/>
      <c r="D621" s="31" t="s">
        <v>27</v>
      </c>
      <c r="E621" s="28">
        <f>E619*J621</f>
        <v>11.576215830000001</v>
      </c>
      <c r="F621" s="28">
        <f>F619*J621</f>
        <v>37.894349850000005</v>
      </c>
      <c r="G621" s="28">
        <f>G619*J621</f>
        <v>34.249683419999997</v>
      </c>
      <c r="H621" s="29">
        <f>H619*J621</f>
        <v>15.22088226</v>
      </c>
      <c r="J621" s="3">
        <v>1.83E-4</v>
      </c>
    </row>
    <row r="622" spans="1:10" ht="12.75" customHeight="1">
      <c r="A622" s="25"/>
      <c r="B622" s="26"/>
      <c r="C622" s="27"/>
      <c r="D622" s="31" t="s">
        <v>17</v>
      </c>
      <c r="E622" s="28">
        <f>E619*J622</f>
        <v>8142.1282411299999</v>
      </c>
      <c r="F622" s="28">
        <f>F619*J622</f>
        <v>26652.980613349999</v>
      </c>
      <c r="G622" s="28">
        <f>G619*J622</f>
        <v>24089.505475619997</v>
      </c>
      <c r="H622" s="29">
        <f>H619*J622</f>
        <v>10705.60337886</v>
      </c>
      <c r="J622" s="3">
        <v>0.12871299999999999</v>
      </c>
    </row>
    <row r="623" spans="1:10" ht="12.75" customHeight="1">
      <c r="A623" s="25"/>
      <c r="B623" s="26"/>
      <c r="C623" s="27"/>
      <c r="D623" s="31" t="s">
        <v>18</v>
      </c>
      <c r="E623" s="28">
        <f>E619*J623</f>
        <v>10032.973418039999</v>
      </c>
      <c r="F623" s="28">
        <f>F619*J623</f>
        <v>32842.598161800001</v>
      </c>
      <c r="G623" s="28">
        <f>G619*J623</f>
        <v>29683.807590959997</v>
      </c>
      <c r="H623" s="29">
        <f>H619*J623</f>
        <v>13191.76398888</v>
      </c>
      <c r="J623" s="3">
        <v>0.15860399999999999</v>
      </c>
    </row>
    <row r="624" spans="1:10" ht="12.75" customHeight="1">
      <c r="A624" s="25"/>
      <c r="B624" s="26"/>
      <c r="C624" s="27"/>
      <c r="D624" s="31" t="s">
        <v>19</v>
      </c>
      <c r="E624" s="28">
        <f>E619*J624</f>
        <v>5248.0110256199996</v>
      </c>
      <c r="F624" s="28">
        <f>F619*J624</f>
        <v>17179.186077899998</v>
      </c>
      <c r="G624" s="28">
        <f>G619*J624</f>
        <v>15526.897463879997</v>
      </c>
      <c r="H624" s="29">
        <f>H619*J624</f>
        <v>6900.2996396399994</v>
      </c>
      <c r="J624" s="3">
        <v>8.2961999999999994E-2</v>
      </c>
    </row>
    <row r="625" spans="1:10" ht="12.75" customHeight="1">
      <c r="A625" s="25"/>
      <c r="B625" s="26"/>
      <c r="C625" s="27"/>
      <c r="D625" s="31" t="s">
        <v>20</v>
      </c>
      <c r="E625" s="28">
        <f>E619*J625</f>
        <v>9029.7013794400009</v>
      </c>
      <c r="F625" s="28">
        <f>F619*J625</f>
        <v>29558.421174800005</v>
      </c>
      <c r="G625" s="28">
        <f>G619*J625</f>
        <v>26715.50169456</v>
      </c>
      <c r="H625" s="29">
        <f>J625*H619</f>
        <v>11872.620859680001</v>
      </c>
      <c r="J625" s="3">
        <v>0.14274400000000001</v>
      </c>
    </row>
    <row r="626" spans="1:10" ht="22.5">
      <c r="A626" s="25"/>
      <c r="B626" s="26"/>
      <c r="C626" s="27"/>
      <c r="D626" s="31" t="s">
        <v>21</v>
      </c>
      <c r="E626" s="28">
        <f>E619*J626</f>
        <v>7408.9679052300007</v>
      </c>
      <c r="F626" s="28">
        <f>F619*J626</f>
        <v>24253.005122850001</v>
      </c>
      <c r="G626" s="28">
        <f>G619*J626</f>
        <v>21920.358859020002</v>
      </c>
      <c r="H626" s="29">
        <f>H619*J626</f>
        <v>9741.6141690599998</v>
      </c>
      <c r="J626" s="3">
        <v>0.117123</v>
      </c>
    </row>
    <row r="627" spans="1:10" ht="12.75" customHeight="1">
      <c r="A627" s="25"/>
      <c r="B627" s="26"/>
      <c r="C627" s="27"/>
      <c r="D627" s="31" t="s">
        <v>22</v>
      </c>
      <c r="E627" s="28">
        <f>E619*J627</f>
        <v>270.11170270000002</v>
      </c>
      <c r="F627" s="28">
        <f>F619*J627</f>
        <v>884.20149650000008</v>
      </c>
      <c r="G627" s="28">
        <f>G619*J627</f>
        <v>799.15927980000004</v>
      </c>
      <c r="H627" s="29">
        <f>H619*J627</f>
        <v>355.15391940000001</v>
      </c>
      <c r="J627" s="3">
        <v>4.2700000000000004E-3</v>
      </c>
    </row>
    <row r="628" spans="1:10" ht="12.75" customHeight="1">
      <c r="A628" s="25"/>
      <c r="B628" s="26"/>
      <c r="C628" s="27"/>
      <c r="D628" s="31" t="s">
        <v>23</v>
      </c>
      <c r="E628" s="28">
        <f>E619*J628</f>
        <v>9801.449101440001</v>
      </c>
      <c r="F628" s="28">
        <f>F619*J628</f>
        <v>32084.711164800003</v>
      </c>
      <c r="G628" s="28">
        <f>G619*J628</f>
        <v>28998.813922559999</v>
      </c>
      <c r="H628" s="29">
        <f>H619*J628</f>
        <v>12887.346343679999</v>
      </c>
      <c r="J628" s="3">
        <v>0.154944</v>
      </c>
    </row>
    <row r="629" spans="1:10" ht="22.5">
      <c r="A629" s="25"/>
      <c r="B629" s="26"/>
      <c r="C629" s="27"/>
      <c r="D629" s="31" t="s">
        <v>24</v>
      </c>
      <c r="E629" s="28">
        <f>E619*J629</f>
        <v>11692.29427835</v>
      </c>
      <c r="F629" s="28">
        <f>F619*J629</f>
        <v>38274.328713250005</v>
      </c>
      <c r="G629" s="28">
        <f>G619*J629</f>
        <v>34593.116037899999</v>
      </c>
      <c r="H629" s="29">
        <f>H619*J629</f>
        <v>15373.5069537</v>
      </c>
      <c r="J629" s="3">
        <v>0.184835</v>
      </c>
    </row>
    <row r="630" spans="1:10" ht="12.75" customHeight="1">
      <c r="A630" s="25"/>
      <c r="B630" s="26"/>
      <c r="C630" s="27"/>
      <c r="D630" s="31" t="s">
        <v>25</v>
      </c>
      <c r="E630" s="28">
        <f>E619*J630</f>
        <v>1620.7334742100002</v>
      </c>
      <c r="F630" s="28">
        <f>F619*J630</f>
        <v>5305.416051950001</v>
      </c>
      <c r="G630" s="28">
        <f>G619*J630</f>
        <v>4795.1428355400003</v>
      </c>
      <c r="H630" s="29">
        <f>H619*J630</f>
        <v>2131.00669062</v>
      </c>
      <c r="J630" s="3">
        <v>2.5621000000000001E-2</v>
      </c>
    </row>
    <row r="631" spans="1:10" ht="12.75" customHeight="1">
      <c r="A631" s="25"/>
      <c r="B631" s="26"/>
      <c r="C631" s="27"/>
      <c r="D631" s="41" t="s">
        <v>26</v>
      </c>
      <c r="E631" s="28" t="s">
        <v>244</v>
      </c>
      <c r="F631" s="28" t="s">
        <v>245</v>
      </c>
      <c r="G631" s="28" t="s">
        <v>246</v>
      </c>
      <c r="H631" s="29" t="s">
        <v>247</v>
      </c>
    </row>
    <row r="632" spans="1:10" ht="13.5" customHeight="1" thickBot="1">
      <c r="A632" s="33"/>
      <c r="B632" s="34"/>
      <c r="C632" s="35"/>
      <c r="D632" s="43" t="s">
        <v>29</v>
      </c>
      <c r="E632" s="28" t="s">
        <v>248</v>
      </c>
      <c r="F632" s="28"/>
      <c r="G632" s="28" t="s">
        <v>249</v>
      </c>
      <c r="H632" s="29">
        <v>485.59</v>
      </c>
    </row>
    <row r="633" spans="1:10" customFormat="1" ht="15.75" thickBot="1">
      <c r="A633" s="38"/>
      <c r="D633" s="116"/>
      <c r="E633" s="108"/>
      <c r="F633" s="108"/>
      <c r="G633" s="108"/>
      <c r="H633" s="108"/>
    </row>
    <row r="634" spans="1:10">
      <c r="A634" s="13" t="s">
        <v>10</v>
      </c>
      <c r="B634" s="14" t="s">
        <v>11</v>
      </c>
      <c r="C634" s="61">
        <v>40</v>
      </c>
      <c r="D634" s="40" t="s">
        <v>12</v>
      </c>
      <c r="E634" s="17">
        <v>91253.41</v>
      </c>
      <c r="F634" s="17">
        <v>277620.12</v>
      </c>
      <c r="G634" s="17">
        <v>254647.89</v>
      </c>
      <c r="H634" s="18">
        <v>114225.64</v>
      </c>
    </row>
    <row r="635" spans="1:10" ht="12.75" customHeight="1">
      <c r="A635" s="25"/>
      <c r="B635" s="26"/>
      <c r="C635" s="27"/>
      <c r="D635" s="41" t="s">
        <v>13</v>
      </c>
      <c r="E635" s="28"/>
      <c r="F635" s="28" t="s">
        <v>250</v>
      </c>
      <c r="G635" s="28" t="s">
        <v>251</v>
      </c>
      <c r="H635" s="29">
        <v>40</v>
      </c>
    </row>
    <row r="636" spans="1:10" ht="12.75" customHeight="1">
      <c r="A636" s="25"/>
      <c r="B636" s="26"/>
      <c r="C636" s="27"/>
      <c r="D636" s="41" t="s">
        <v>14</v>
      </c>
      <c r="E636" s="28">
        <v>68657.45</v>
      </c>
      <c r="F636" s="28">
        <v>212294.76</v>
      </c>
      <c r="G636" s="28">
        <v>192579.31</v>
      </c>
      <c r="H636" s="29">
        <v>88372.9</v>
      </c>
    </row>
    <row r="637" spans="1:10" ht="12.75" customHeight="1">
      <c r="A637" s="25"/>
      <c r="B637" s="26"/>
      <c r="C637" s="27"/>
      <c r="D637" s="30" t="s">
        <v>15</v>
      </c>
      <c r="E637" s="28"/>
      <c r="F637" s="28"/>
      <c r="G637" s="28"/>
      <c r="H637" s="29"/>
    </row>
    <row r="638" spans="1:10" ht="12.75" customHeight="1">
      <c r="A638" s="25"/>
      <c r="B638" s="26"/>
      <c r="C638" s="27"/>
      <c r="D638" s="31" t="s">
        <v>27</v>
      </c>
      <c r="E638" s="28">
        <f>E636*J638</f>
        <v>12.564313349999999</v>
      </c>
      <c r="F638" s="28">
        <f>F636*J638</f>
        <v>38.849941080000001</v>
      </c>
      <c r="G638" s="28">
        <f>G636*J638</f>
        <v>35.242013730000004</v>
      </c>
      <c r="H638" s="29">
        <f>H636*J638</f>
        <v>16.1722407</v>
      </c>
      <c r="J638" s="3">
        <v>1.83E-4</v>
      </c>
    </row>
    <row r="639" spans="1:10" ht="12.75" customHeight="1">
      <c r="A639" s="25"/>
      <c r="B639" s="26"/>
      <c r="C639" s="27"/>
      <c r="D639" s="31" t="s">
        <v>17</v>
      </c>
      <c r="E639" s="28">
        <f>E636*J639</f>
        <v>8837.1063618499993</v>
      </c>
      <c r="F639" s="28">
        <f>F636*J639</f>
        <v>27325.09544388</v>
      </c>
      <c r="G639" s="28">
        <f>G636*J639</f>
        <v>24787.460728029997</v>
      </c>
      <c r="H639" s="29">
        <f>H636*J639</f>
        <v>11374.741077699999</v>
      </c>
      <c r="J639" s="3">
        <v>0.12871299999999999</v>
      </c>
    </row>
    <row r="640" spans="1:10" ht="12.75" customHeight="1">
      <c r="A640" s="25"/>
      <c r="B640" s="26"/>
      <c r="C640" s="27"/>
      <c r="D640" s="31" t="s">
        <v>18</v>
      </c>
      <c r="E640" s="28">
        <f>E636*J640</f>
        <v>10889.346199799998</v>
      </c>
      <c r="F640" s="28">
        <f>F636*J640</f>
        <v>33670.798115040001</v>
      </c>
      <c r="G640" s="28">
        <f>G636*J640</f>
        <v>30543.84888324</v>
      </c>
      <c r="H640" s="29">
        <f>H636*J640</f>
        <v>14016.295431599998</v>
      </c>
      <c r="J640" s="3">
        <v>0.15860399999999999</v>
      </c>
    </row>
    <row r="641" spans="1:10" ht="12.75" customHeight="1">
      <c r="A641" s="25"/>
      <c r="B641" s="26"/>
      <c r="C641" s="27"/>
      <c r="D641" s="31" t="s">
        <v>19</v>
      </c>
      <c r="E641" s="28">
        <f>E636*J641</f>
        <v>5695.9593668999996</v>
      </c>
      <c r="F641" s="28">
        <f>F636*J641</f>
        <v>17612.397879119999</v>
      </c>
      <c r="G641" s="28">
        <f>G636*J641</f>
        <v>15976.764716219999</v>
      </c>
      <c r="H641" s="29">
        <f>H636*J641</f>
        <v>7331.5925297999993</v>
      </c>
      <c r="J641" s="3">
        <v>8.2961999999999994E-2</v>
      </c>
    </row>
    <row r="642" spans="1:10" ht="12.75" customHeight="1">
      <c r="A642" s="25"/>
      <c r="B642" s="26"/>
      <c r="C642" s="27"/>
      <c r="D642" s="31" t="s">
        <v>20</v>
      </c>
      <c r="E642" s="28">
        <f>E636*J642</f>
        <v>9800.4390428000006</v>
      </c>
      <c r="F642" s="28">
        <f>F636*J642</f>
        <v>30303.803221440005</v>
      </c>
      <c r="G642" s="28">
        <f>G636*J642</f>
        <v>27489.541026640003</v>
      </c>
      <c r="H642" s="29">
        <f>J642*H636</f>
        <v>12614.7012376</v>
      </c>
      <c r="J642" s="3">
        <v>0.14274400000000001</v>
      </c>
    </row>
    <row r="643" spans="1:10" ht="22.5">
      <c r="A643" s="25"/>
      <c r="B643" s="26"/>
      <c r="C643" s="27"/>
      <c r="D643" s="31" t="s">
        <v>21</v>
      </c>
      <c r="E643" s="28">
        <f>E636*J643</f>
        <v>8041.36651635</v>
      </c>
      <c r="F643" s="28">
        <f>F636*J643</f>
        <v>24864.599175480002</v>
      </c>
      <c r="G643" s="28">
        <f>G636*J643</f>
        <v>22555.466525129999</v>
      </c>
      <c r="H643" s="29">
        <f>H636*J643</f>
        <v>10350.499166699999</v>
      </c>
      <c r="J643" s="3">
        <v>0.117123</v>
      </c>
    </row>
    <row r="644" spans="1:10" ht="12.75" customHeight="1">
      <c r="A644" s="25"/>
      <c r="B644" s="26"/>
      <c r="C644" s="27"/>
      <c r="D644" s="31" t="s">
        <v>22</v>
      </c>
      <c r="E644" s="28">
        <f>E636*J644</f>
        <v>293.16731150000004</v>
      </c>
      <c r="F644" s="28">
        <f>F636*J644</f>
        <v>906.49862520000011</v>
      </c>
      <c r="G644" s="28">
        <f>G636*J644</f>
        <v>822.31365370000003</v>
      </c>
      <c r="H644" s="29">
        <f>H636*J644</f>
        <v>377.352283</v>
      </c>
      <c r="J644" s="3">
        <v>4.2700000000000004E-3</v>
      </c>
    </row>
    <row r="645" spans="1:10" ht="12.75" customHeight="1">
      <c r="A645" s="25"/>
      <c r="B645" s="26"/>
      <c r="C645" s="27"/>
      <c r="D645" s="31" t="s">
        <v>23</v>
      </c>
      <c r="E645" s="28">
        <f>E636*J645</f>
        <v>10638.059932799999</v>
      </c>
      <c r="F645" s="28">
        <f>F636*J645</f>
        <v>32893.799293440003</v>
      </c>
      <c r="G645" s="28">
        <f>G636*J645</f>
        <v>29839.008608640001</v>
      </c>
      <c r="H645" s="29">
        <f>H636*J645</f>
        <v>13692.850617599999</v>
      </c>
      <c r="J645" s="3">
        <v>0.154944</v>
      </c>
    </row>
    <row r="646" spans="1:10" ht="22.5">
      <c r="A646" s="25"/>
      <c r="B646" s="26"/>
      <c r="C646" s="27"/>
      <c r="D646" s="31" t="s">
        <v>24</v>
      </c>
      <c r="E646" s="28">
        <f>E636*J646</f>
        <v>12690.29977075</v>
      </c>
      <c r="F646" s="28">
        <f>F636*J646</f>
        <v>39239.5019646</v>
      </c>
      <c r="G646" s="28">
        <f>G636*J646</f>
        <v>35595.396763849996</v>
      </c>
      <c r="H646" s="29">
        <f>H636*J646</f>
        <v>16334.404971499998</v>
      </c>
      <c r="J646" s="3">
        <v>0.184835</v>
      </c>
    </row>
    <row r="647" spans="1:10" ht="12.75" customHeight="1">
      <c r="A647" s="25"/>
      <c r="B647" s="26"/>
      <c r="C647" s="27"/>
      <c r="D647" s="31" t="s">
        <v>25</v>
      </c>
      <c r="E647" s="28">
        <f>E636*J647</f>
        <v>1759.0725264499999</v>
      </c>
      <c r="F647" s="28">
        <f>F636*J647</f>
        <v>5439.2040459600003</v>
      </c>
      <c r="G647" s="28">
        <f>G636*J647</f>
        <v>4934.0745015100001</v>
      </c>
      <c r="H647" s="29">
        <f>H636*J647</f>
        <v>2264.2020708999999</v>
      </c>
      <c r="J647" s="3">
        <v>2.5621000000000001E-2</v>
      </c>
    </row>
    <row r="648" spans="1:10" ht="12.75" customHeight="1">
      <c r="A648" s="25"/>
      <c r="B648" s="26"/>
      <c r="C648" s="27"/>
      <c r="D648" s="41" t="s">
        <v>26</v>
      </c>
      <c r="E648" s="28" t="s">
        <v>252</v>
      </c>
      <c r="F648" s="28" t="s">
        <v>253</v>
      </c>
      <c r="G648" s="28" t="s">
        <v>254</v>
      </c>
      <c r="H648" s="29" t="s">
        <v>255</v>
      </c>
    </row>
    <row r="649" spans="1:10" ht="13.5" customHeight="1" thickBot="1">
      <c r="A649" s="33"/>
      <c r="B649" s="34"/>
      <c r="C649" s="35"/>
      <c r="D649" s="43" t="s">
        <v>29</v>
      </c>
      <c r="E649" s="28" t="s">
        <v>256</v>
      </c>
      <c r="F649" s="28"/>
      <c r="G649" s="28" t="s">
        <v>256</v>
      </c>
      <c r="H649" s="29"/>
    </row>
    <row r="650" spans="1:10" customFormat="1" ht="15.75" thickBot="1">
      <c r="A650" s="38"/>
      <c r="D650" s="116"/>
      <c r="E650" s="108"/>
      <c r="F650" s="108"/>
      <c r="G650" s="108"/>
      <c r="H650" s="108"/>
    </row>
    <row r="651" spans="1:10">
      <c r="A651" s="13" t="s">
        <v>10</v>
      </c>
      <c r="B651" s="14" t="s">
        <v>11</v>
      </c>
      <c r="C651" s="39">
        <v>41</v>
      </c>
      <c r="D651" s="40" t="s">
        <v>12</v>
      </c>
      <c r="E651" s="17">
        <v>79957.399999999994</v>
      </c>
      <c r="F651" s="17">
        <v>273646.40999999997</v>
      </c>
      <c r="G651" s="17">
        <v>252704.24</v>
      </c>
      <c r="H651" s="18">
        <v>100899.57</v>
      </c>
    </row>
    <row r="652" spans="1:10" ht="12.75" customHeight="1">
      <c r="A652" s="19"/>
      <c r="B652" s="20"/>
      <c r="C652" s="21"/>
      <c r="D652" s="41" t="s">
        <v>13</v>
      </c>
      <c r="E652" s="28"/>
      <c r="F652" s="28" t="s">
        <v>225</v>
      </c>
      <c r="G652" s="28" t="s">
        <v>257</v>
      </c>
      <c r="H652" s="29">
        <v>657.76</v>
      </c>
    </row>
    <row r="653" spans="1:10" ht="12.75" customHeight="1">
      <c r="A653" s="25"/>
      <c r="B653" s="26"/>
      <c r="C653" s="27"/>
      <c r="D653" s="41" t="s">
        <v>14</v>
      </c>
      <c r="E653" s="28">
        <v>57565.93</v>
      </c>
      <c r="F653" s="28">
        <v>207717.27</v>
      </c>
      <c r="G653" s="28">
        <v>187802.52</v>
      </c>
      <c r="H653" s="29">
        <v>77480.679999999993</v>
      </c>
    </row>
    <row r="654" spans="1:10" ht="12.75" customHeight="1">
      <c r="A654" s="25"/>
      <c r="B654" s="26"/>
      <c r="C654" s="27"/>
      <c r="D654" s="30" t="s">
        <v>15</v>
      </c>
      <c r="E654" s="28"/>
      <c r="F654" s="28"/>
      <c r="G654" s="28"/>
      <c r="H654" s="29"/>
    </row>
    <row r="655" spans="1:10" ht="12.75" customHeight="1">
      <c r="A655" s="25"/>
      <c r="B655" s="26"/>
      <c r="C655" s="27"/>
      <c r="D655" s="31" t="s">
        <v>27</v>
      </c>
      <c r="E655" s="28">
        <f>E653*J655</f>
        <v>10.53456519</v>
      </c>
      <c r="F655" s="28">
        <f>F653*J655</f>
        <v>38.012260409999996</v>
      </c>
      <c r="G655" s="28">
        <f>G653*J655</f>
        <v>34.367861159999997</v>
      </c>
      <c r="H655" s="29">
        <f>H653*J655</f>
        <v>14.17896444</v>
      </c>
      <c r="J655" s="3">
        <v>1.83E-4</v>
      </c>
    </row>
    <row r="656" spans="1:10" ht="12.75" customHeight="1">
      <c r="A656" s="25"/>
      <c r="B656" s="26"/>
      <c r="C656" s="27"/>
      <c r="D656" s="31" t="s">
        <v>17</v>
      </c>
      <c r="E656" s="28">
        <f>E653*J656</f>
        <v>7409.4835480900001</v>
      </c>
      <c r="F656" s="28">
        <f>F653*J656</f>
        <v>26735.912973509996</v>
      </c>
      <c r="G656" s="28">
        <f>G653*J656</f>
        <v>24172.625756759997</v>
      </c>
      <c r="H656" s="29">
        <f>H653*J656</f>
        <v>9972.7707648399992</v>
      </c>
      <c r="J656" s="3">
        <v>0.12871299999999999</v>
      </c>
    </row>
    <row r="657" spans="1:10" ht="12.75" customHeight="1">
      <c r="A657" s="25"/>
      <c r="B657" s="26"/>
      <c r="C657" s="27"/>
      <c r="D657" s="31" t="s">
        <v>18</v>
      </c>
      <c r="E657" s="28">
        <f>E653*J657</f>
        <v>9130.1867617200005</v>
      </c>
      <c r="F657" s="28">
        <f>F653*J657</f>
        <v>32944.78989108</v>
      </c>
      <c r="G657" s="28">
        <f>G653*J657</f>
        <v>29786.230882079999</v>
      </c>
      <c r="H657" s="29">
        <f>H653*J657</f>
        <v>12288.745770719999</v>
      </c>
      <c r="J657" s="3">
        <v>0.15860399999999999</v>
      </c>
    </row>
    <row r="658" spans="1:10" ht="12.75" customHeight="1">
      <c r="A658" s="25"/>
      <c r="B658" s="26"/>
      <c r="C658" s="27"/>
      <c r="D658" s="31" t="s">
        <v>19</v>
      </c>
      <c r="E658" s="28">
        <f>E653*J658</f>
        <v>4775.7846846599996</v>
      </c>
      <c r="F658" s="28">
        <f>F653*J658</f>
        <v>17232.640153739998</v>
      </c>
      <c r="G658" s="28">
        <f>G653*J658</f>
        <v>15580.472664239998</v>
      </c>
      <c r="H658" s="29">
        <f>H653*J658</f>
        <v>6427.9521741599992</v>
      </c>
      <c r="J658" s="3">
        <v>8.2961999999999994E-2</v>
      </c>
    </row>
    <row r="659" spans="1:10" ht="12.75" customHeight="1">
      <c r="A659" s="25"/>
      <c r="B659" s="26"/>
      <c r="C659" s="27"/>
      <c r="D659" s="31" t="s">
        <v>20</v>
      </c>
      <c r="E659" s="28">
        <f>E653*J659</f>
        <v>8217.1911119200013</v>
      </c>
      <c r="F659" s="28">
        <f>F653*J659</f>
        <v>29650.393988880001</v>
      </c>
      <c r="G659" s="28">
        <f>G653*J659</f>
        <v>26807.682914879999</v>
      </c>
      <c r="H659" s="29">
        <f>J659*H653</f>
        <v>11059.90218592</v>
      </c>
      <c r="J659" s="3">
        <v>0.14274400000000001</v>
      </c>
    </row>
    <row r="660" spans="1:10" ht="22.5">
      <c r="A660" s="25"/>
      <c r="B660" s="26"/>
      <c r="C660" s="27"/>
      <c r="D660" s="31" t="s">
        <v>21</v>
      </c>
      <c r="E660" s="28">
        <f>E653*J660</f>
        <v>6742.2944193900003</v>
      </c>
      <c r="F660" s="28">
        <f>F653*J660</f>
        <v>24328.469814209999</v>
      </c>
      <c r="G660" s="28">
        <f>G653*J660</f>
        <v>21995.99454996</v>
      </c>
      <c r="H660" s="29">
        <f>H653*J660</f>
        <v>9074.7696836399991</v>
      </c>
      <c r="J660" s="3">
        <v>0.117123</v>
      </c>
    </row>
    <row r="661" spans="1:10" ht="12.75" customHeight="1">
      <c r="A661" s="25"/>
      <c r="B661" s="26"/>
      <c r="C661" s="27"/>
      <c r="D661" s="31" t="s">
        <v>22</v>
      </c>
      <c r="E661" s="28">
        <f>E653*J661</f>
        <v>245.80652110000003</v>
      </c>
      <c r="F661" s="28">
        <f>F653*J661</f>
        <v>886.95274289999998</v>
      </c>
      <c r="G661" s="28">
        <f>G653*J661</f>
        <v>801.91676040000004</v>
      </c>
      <c r="H661" s="29">
        <f>H653*J661</f>
        <v>330.84250359999999</v>
      </c>
      <c r="J661" s="3">
        <v>4.2700000000000004E-3</v>
      </c>
    </row>
    <row r="662" spans="1:10" ht="12.75" customHeight="1">
      <c r="A662" s="25"/>
      <c r="B662" s="26"/>
      <c r="C662" s="27"/>
      <c r="D662" s="31" t="s">
        <v>23</v>
      </c>
      <c r="E662" s="28">
        <f>E653*J662</f>
        <v>8919.4954579200003</v>
      </c>
      <c r="F662" s="28">
        <f>F653*J662</f>
        <v>32184.544682879998</v>
      </c>
      <c r="G662" s="28">
        <f>G653*J662</f>
        <v>29098.873658879998</v>
      </c>
      <c r="H662" s="29">
        <f>H653*J662</f>
        <v>12005.16648192</v>
      </c>
      <c r="J662" s="3">
        <v>0.154944</v>
      </c>
    </row>
    <row r="663" spans="1:10" ht="22.5">
      <c r="A663" s="25"/>
      <c r="B663" s="26"/>
      <c r="C663" s="27"/>
      <c r="D663" s="31" t="s">
        <v>24</v>
      </c>
      <c r="E663" s="28">
        <f>E653*J663</f>
        <v>10640.198671550001</v>
      </c>
      <c r="F663" s="28">
        <f>F653*J663</f>
        <v>38393.421600449998</v>
      </c>
      <c r="G663" s="28">
        <f>G653*J663</f>
        <v>34712.478784200001</v>
      </c>
      <c r="H663" s="29">
        <f>H653*J663</f>
        <v>14321.141487799998</v>
      </c>
      <c r="J663" s="3">
        <v>0.184835</v>
      </c>
    </row>
    <row r="664" spans="1:10" ht="12.75" customHeight="1">
      <c r="A664" s="25"/>
      <c r="B664" s="26"/>
      <c r="C664" s="27"/>
      <c r="D664" s="31" t="s">
        <v>25</v>
      </c>
      <c r="E664" s="28">
        <f>E653*J664</f>
        <v>1474.8966925300001</v>
      </c>
      <c r="F664" s="28">
        <f>F653*J664</f>
        <v>5321.92417467</v>
      </c>
      <c r="G664" s="28">
        <f>G653*J664</f>
        <v>4811.6883649199999</v>
      </c>
      <c r="H664" s="29">
        <f>H653*J664</f>
        <v>1985.1325022799999</v>
      </c>
      <c r="J664" s="3">
        <v>2.5621000000000001E-2</v>
      </c>
    </row>
    <row r="665" spans="1:10" ht="12.75" customHeight="1">
      <c r="A665" s="25"/>
      <c r="B665" s="26"/>
      <c r="C665" s="27"/>
      <c r="D665" s="41" t="s">
        <v>26</v>
      </c>
      <c r="E665" s="28" t="s">
        <v>258</v>
      </c>
      <c r="F665" s="28" t="s">
        <v>259</v>
      </c>
      <c r="G665" s="28" t="s">
        <v>260</v>
      </c>
      <c r="H665" s="29" t="s">
        <v>261</v>
      </c>
    </row>
    <row r="666" spans="1:10" ht="13.5" customHeight="1" thickBot="1">
      <c r="A666" s="33"/>
      <c r="B666" s="34"/>
      <c r="C666" s="35"/>
      <c r="D666" s="43" t="s">
        <v>29</v>
      </c>
      <c r="E666" s="28" t="s">
        <v>239</v>
      </c>
      <c r="F666" s="28"/>
      <c r="G666" s="28" t="s">
        <v>239</v>
      </c>
      <c r="H666" s="29"/>
    </row>
    <row r="667" spans="1:10" customFormat="1" ht="15.75" thickBot="1">
      <c r="A667" s="38"/>
      <c r="D667" s="116"/>
      <c r="E667" s="108"/>
      <c r="F667" s="108"/>
      <c r="G667" s="108"/>
      <c r="H667" s="108"/>
    </row>
    <row r="668" spans="1:10">
      <c r="A668" s="13" t="s">
        <v>10</v>
      </c>
      <c r="B668" s="14" t="s">
        <v>11</v>
      </c>
      <c r="C668" s="39">
        <v>49</v>
      </c>
      <c r="D668" s="40" t="s">
        <v>12</v>
      </c>
      <c r="E668" s="17">
        <v>67408.84</v>
      </c>
      <c r="F668" s="17">
        <v>208189.66</v>
      </c>
      <c r="G668" s="17">
        <v>209457.22</v>
      </c>
      <c r="H668" s="18">
        <v>66141.279999999999</v>
      </c>
    </row>
    <row r="669" spans="1:10" ht="12.75" customHeight="1">
      <c r="A669" s="19"/>
      <c r="B669" s="20"/>
      <c r="C669" s="21"/>
      <c r="D669" s="41" t="s">
        <v>13</v>
      </c>
      <c r="E669" s="28" t="s">
        <v>262</v>
      </c>
      <c r="F669" s="28" t="s">
        <v>55</v>
      </c>
      <c r="G669" s="28" t="s">
        <v>263</v>
      </c>
      <c r="H669" s="29" t="s">
        <v>264</v>
      </c>
    </row>
    <row r="670" spans="1:10" ht="12.75" customHeight="1">
      <c r="A670" s="25"/>
      <c r="B670" s="26"/>
      <c r="C670" s="27"/>
      <c r="D670" s="41" t="s">
        <v>14</v>
      </c>
      <c r="E670" s="28">
        <v>51233.89</v>
      </c>
      <c r="F670" s="28">
        <v>156803.09</v>
      </c>
      <c r="G670" s="28">
        <v>157830.5</v>
      </c>
      <c r="H670" s="29">
        <v>50206.48</v>
      </c>
    </row>
    <row r="671" spans="1:10" ht="12.75" customHeight="1">
      <c r="A671" s="25"/>
      <c r="B671" s="26"/>
      <c r="C671" s="27"/>
      <c r="D671" s="30" t="s">
        <v>15</v>
      </c>
      <c r="E671" s="28"/>
      <c r="F671" s="28"/>
      <c r="G671" s="28"/>
      <c r="H671" s="29"/>
    </row>
    <row r="672" spans="1:10" ht="12.75" customHeight="1">
      <c r="A672" s="25"/>
      <c r="B672" s="26"/>
      <c r="C672" s="27"/>
      <c r="D672" s="31" t="s">
        <v>27</v>
      </c>
      <c r="E672" s="28">
        <f>E670*J672</f>
        <v>9.3758018700000001</v>
      </c>
      <c r="F672" s="28">
        <f>F670*J672</f>
        <v>28.69496547</v>
      </c>
      <c r="G672" s="28">
        <f>G670*J672</f>
        <v>28.8829815</v>
      </c>
      <c r="H672" s="29">
        <f>H670*J672</f>
        <v>9.1877858400000001</v>
      </c>
      <c r="J672" s="3">
        <v>1.83E-4</v>
      </c>
    </row>
    <row r="673" spans="1:10" ht="12.75" customHeight="1">
      <c r="A673" s="25"/>
      <c r="B673" s="26"/>
      <c r="C673" s="27"/>
      <c r="D673" s="31" t="s">
        <v>17</v>
      </c>
      <c r="E673" s="28">
        <f>E670*J673</f>
        <v>6594.4676835699993</v>
      </c>
      <c r="F673" s="28">
        <f>F670*J673</f>
        <v>20182.596123169998</v>
      </c>
      <c r="G673" s="28">
        <f>G670*J673</f>
        <v>20314.837146499998</v>
      </c>
      <c r="H673" s="29">
        <f>H670*J673</f>
        <v>6462.2266602400005</v>
      </c>
      <c r="J673" s="3">
        <v>0.12871299999999999</v>
      </c>
    </row>
    <row r="674" spans="1:10" ht="12.75" customHeight="1">
      <c r="A674" s="25"/>
      <c r="B674" s="26"/>
      <c r="C674" s="27"/>
      <c r="D674" s="31" t="s">
        <v>18</v>
      </c>
      <c r="E674" s="28">
        <f>E670*J674</f>
        <v>8125.8998895599998</v>
      </c>
      <c r="F674" s="28">
        <f>F670*J674</f>
        <v>24869.59728636</v>
      </c>
      <c r="G674" s="28">
        <f>G670*J674</f>
        <v>25032.548621999998</v>
      </c>
      <c r="H674" s="29">
        <f>H670*J674</f>
        <v>7962.9485539200004</v>
      </c>
      <c r="J674" s="3">
        <v>0.15860399999999999</v>
      </c>
    </row>
    <row r="675" spans="1:10" ht="12.75" customHeight="1">
      <c r="A675" s="25"/>
      <c r="B675" s="26"/>
      <c r="C675" s="27"/>
      <c r="D675" s="31" t="s">
        <v>19</v>
      </c>
      <c r="E675" s="28">
        <f>E670*J675</f>
        <v>4250.4659821799996</v>
      </c>
      <c r="F675" s="28">
        <f>F670*J675</f>
        <v>13008.697952579998</v>
      </c>
      <c r="G675" s="28">
        <f>G670*J675</f>
        <v>13093.933940999999</v>
      </c>
      <c r="H675" s="29">
        <f>H670*J675</f>
        <v>4165.2299937600001</v>
      </c>
      <c r="J675" s="3">
        <v>8.2961999999999994E-2</v>
      </c>
    </row>
    <row r="676" spans="1:10" ht="12.75" customHeight="1">
      <c r="A676" s="25"/>
      <c r="B676" s="26"/>
      <c r="C676" s="27"/>
      <c r="D676" s="31" t="s">
        <v>20</v>
      </c>
      <c r="E676" s="28">
        <f>E670*J676</f>
        <v>7313.3303941600007</v>
      </c>
      <c r="F676" s="28">
        <f>F670*J676</f>
        <v>22382.700278960001</v>
      </c>
      <c r="G676" s="28">
        <f>G670*J676</f>
        <v>22529.356892</v>
      </c>
      <c r="H676" s="29">
        <f>J676*H670</f>
        <v>7166.673781120001</v>
      </c>
      <c r="J676" s="3">
        <v>0.14274400000000001</v>
      </c>
    </row>
    <row r="677" spans="1:10" ht="22.5">
      <c r="A677" s="25"/>
      <c r="B677" s="26"/>
      <c r="C677" s="27"/>
      <c r="D677" s="31" t="s">
        <v>21</v>
      </c>
      <c r="E677" s="28">
        <f>E670*J677</f>
        <v>6000.66689847</v>
      </c>
      <c r="F677" s="28">
        <f>F670*J677</f>
        <v>18365.248310070001</v>
      </c>
      <c r="G677" s="28">
        <f>G670*J677</f>
        <v>18485.581651500001</v>
      </c>
      <c r="H677" s="29">
        <f>H670*J677</f>
        <v>5880.3335570400004</v>
      </c>
      <c r="J677" s="3">
        <v>0.117123</v>
      </c>
    </row>
    <row r="678" spans="1:10" ht="12.75" customHeight="1">
      <c r="A678" s="25"/>
      <c r="B678" s="26"/>
      <c r="C678" s="27"/>
      <c r="D678" s="31" t="s">
        <v>22</v>
      </c>
      <c r="E678" s="28">
        <f>E670*J678</f>
        <v>218.76871030000001</v>
      </c>
      <c r="F678" s="28">
        <f>F670*J678</f>
        <v>669.54919430000007</v>
      </c>
      <c r="G678" s="28">
        <f>G670*J678</f>
        <v>673.93623500000001</v>
      </c>
      <c r="H678" s="29">
        <f>H670*J678</f>
        <v>214.38166960000004</v>
      </c>
      <c r="J678" s="3">
        <v>4.2700000000000004E-3</v>
      </c>
    </row>
    <row r="679" spans="1:10" ht="12.75" customHeight="1">
      <c r="A679" s="25"/>
      <c r="B679" s="26"/>
      <c r="C679" s="27"/>
      <c r="D679" s="31" t="s">
        <v>23</v>
      </c>
      <c r="E679" s="28">
        <f>E670*J679</f>
        <v>7938.3838521600001</v>
      </c>
      <c r="F679" s="28">
        <f>F670*J679</f>
        <v>24295.69797696</v>
      </c>
      <c r="G679" s="28">
        <f>G670*J679</f>
        <v>24454.888992</v>
      </c>
      <c r="H679" s="29">
        <f>H670*J679</f>
        <v>7779.1928371200001</v>
      </c>
      <c r="J679" s="3">
        <v>0.154944</v>
      </c>
    </row>
    <row r="680" spans="1:10" ht="22.5">
      <c r="A680" s="25"/>
      <c r="B680" s="26"/>
      <c r="C680" s="27"/>
      <c r="D680" s="31" t="s">
        <v>24</v>
      </c>
      <c r="E680" s="28">
        <f>E670*J680</f>
        <v>9469.8160581499997</v>
      </c>
      <c r="F680" s="28">
        <f>F670*J680</f>
        <v>28982.699140149998</v>
      </c>
      <c r="G680" s="28">
        <f>G670*J680</f>
        <v>29172.6004675</v>
      </c>
      <c r="H680" s="29">
        <f>H670*J680</f>
        <v>9279.9147308000011</v>
      </c>
      <c r="J680" s="3">
        <v>0.184835</v>
      </c>
    </row>
    <row r="681" spans="1:10" ht="12.75" customHeight="1">
      <c r="A681" s="25"/>
      <c r="B681" s="26"/>
      <c r="C681" s="27"/>
      <c r="D681" s="31" t="s">
        <v>25</v>
      </c>
      <c r="E681" s="28">
        <f>E670*J681</f>
        <v>1312.66349569</v>
      </c>
      <c r="F681" s="28">
        <f>F670*J681</f>
        <v>4017.45196889</v>
      </c>
      <c r="G681" s="28">
        <f>G670*J681</f>
        <v>4043.7752405000001</v>
      </c>
      <c r="H681" s="29">
        <f>H670*J681</f>
        <v>1286.3402240800001</v>
      </c>
      <c r="J681" s="3">
        <v>2.5621000000000001E-2</v>
      </c>
    </row>
    <row r="682" spans="1:10" ht="12.75" customHeight="1">
      <c r="A682" s="25"/>
      <c r="B682" s="26"/>
      <c r="C682" s="27"/>
      <c r="D682" s="41" t="s">
        <v>26</v>
      </c>
      <c r="E682" s="28" t="s">
        <v>265</v>
      </c>
      <c r="F682" s="28" t="s">
        <v>266</v>
      </c>
      <c r="G682" s="28" t="s">
        <v>267</v>
      </c>
      <c r="H682" s="29" t="s">
        <v>268</v>
      </c>
    </row>
    <row r="683" spans="1:10" ht="13.5" customHeight="1" thickBot="1">
      <c r="A683" s="33"/>
      <c r="B683" s="34"/>
      <c r="C683" s="35"/>
      <c r="D683" s="43" t="s">
        <v>29</v>
      </c>
      <c r="E683" s="28">
        <v>653.20000000000005</v>
      </c>
      <c r="F683" s="28"/>
      <c r="G683" s="28">
        <v>653.20000000000005</v>
      </c>
      <c r="H683" s="29"/>
    </row>
    <row r="684" spans="1:10" customFormat="1" ht="15.75" thickBot="1">
      <c r="A684" s="38"/>
      <c r="D684" s="116"/>
      <c r="E684" s="108"/>
      <c r="F684" s="108"/>
      <c r="G684" s="108"/>
      <c r="H684" s="108"/>
    </row>
    <row r="685" spans="1:10">
      <c r="A685" s="13" t="s">
        <v>10</v>
      </c>
      <c r="B685" s="14" t="s">
        <v>11</v>
      </c>
      <c r="C685" s="39">
        <v>50</v>
      </c>
      <c r="D685" s="40" t="s">
        <v>12</v>
      </c>
      <c r="E685" s="17">
        <v>68579.28</v>
      </c>
      <c r="F685" s="17">
        <v>216995.52</v>
      </c>
      <c r="G685" s="17">
        <v>226174.22</v>
      </c>
      <c r="H685" s="18">
        <v>59400.58</v>
      </c>
    </row>
    <row r="686" spans="1:10" ht="12.75" customHeight="1">
      <c r="A686" s="19"/>
      <c r="B686" s="20"/>
      <c r="C686" s="21"/>
      <c r="D686" s="41" t="s">
        <v>13</v>
      </c>
      <c r="E686" s="28" t="s">
        <v>269</v>
      </c>
      <c r="F686" s="28" t="s">
        <v>94</v>
      </c>
      <c r="G686" s="28" t="s">
        <v>270</v>
      </c>
      <c r="H686" s="29" t="s">
        <v>271</v>
      </c>
    </row>
    <row r="687" spans="1:10" ht="12.75" customHeight="1">
      <c r="A687" s="25"/>
      <c r="B687" s="26"/>
      <c r="C687" s="27"/>
      <c r="D687" s="41" t="s">
        <v>14</v>
      </c>
      <c r="E687" s="28">
        <v>50224.44</v>
      </c>
      <c r="F687" s="28">
        <v>160437.35999999999</v>
      </c>
      <c r="G687" s="28">
        <v>165410.6</v>
      </c>
      <c r="H687" s="29">
        <v>45251.199999999997</v>
      </c>
    </row>
    <row r="688" spans="1:10" ht="12.75" customHeight="1">
      <c r="A688" s="25"/>
      <c r="B688" s="26"/>
      <c r="C688" s="27"/>
      <c r="D688" s="30" t="s">
        <v>15</v>
      </c>
      <c r="E688" s="28"/>
      <c r="F688" s="28"/>
      <c r="G688" s="28"/>
      <c r="H688" s="29"/>
    </row>
    <row r="689" spans="1:10" ht="12.75" customHeight="1">
      <c r="A689" s="25"/>
      <c r="B689" s="26"/>
      <c r="C689" s="27"/>
      <c r="D689" s="31" t="s">
        <v>27</v>
      </c>
      <c r="E689" s="28">
        <f>E687*J689</f>
        <v>9.1910725200000005</v>
      </c>
      <c r="F689" s="28">
        <f>F687*J689</f>
        <v>29.360036879999999</v>
      </c>
      <c r="G689" s="28">
        <f>G687*J689</f>
        <v>30.270139800000003</v>
      </c>
      <c r="H689" s="29">
        <f>H687*J689</f>
        <v>8.2809695999999988</v>
      </c>
      <c r="J689" s="3">
        <v>1.83E-4</v>
      </c>
    </row>
    <row r="690" spans="1:10" ht="12.75" customHeight="1">
      <c r="A690" s="25"/>
      <c r="B690" s="26"/>
      <c r="C690" s="27"/>
      <c r="D690" s="31" t="s">
        <v>17</v>
      </c>
      <c r="E690" s="28">
        <f>E687*J690</f>
        <v>6464.5383457199996</v>
      </c>
      <c r="F690" s="28">
        <f>F687*J690</f>
        <v>20650.373917679997</v>
      </c>
      <c r="G690" s="28">
        <f>G687*J690</f>
        <v>21290.494557800001</v>
      </c>
      <c r="H690" s="29">
        <f>H687*J690</f>
        <v>5824.417705599999</v>
      </c>
      <c r="J690" s="3">
        <v>0.12871299999999999</v>
      </c>
    </row>
    <row r="691" spans="1:10" ht="12.75" customHeight="1">
      <c r="A691" s="25"/>
      <c r="B691" s="26"/>
      <c r="C691" s="27"/>
      <c r="D691" s="31" t="s">
        <v>18</v>
      </c>
      <c r="E691" s="28">
        <f>E687*J691</f>
        <v>7965.7970817599999</v>
      </c>
      <c r="F691" s="28">
        <f>F687*J691</f>
        <v>25446.007045439997</v>
      </c>
      <c r="G691" s="28">
        <f>G687*J691</f>
        <v>26234.782802400001</v>
      </c>
      <c r="H691" s="29">
        <f>H687*J691</f>
        <v>7177.0213247999991</v>
      </c>
      <c r="J691" s="3">
        <v>0.15860399999999999</v>
      </c>
    </row>
    <row r="692" spans="1:10" ht="12.75" customHeight="1">
      <c r="A692" s="25"/>
      <c r="B692" s="26"/>
      <c r="C692" s="27"/>
      <c r="D692" s="31" t="s">
        <v>19</v>
      </c>
      <c r="E692" s="28">
        <f>E687*J692</f>
        <v>4166.7199912799997</v>
      </c>
      <c r="F692" s="28">
        <f>F687*J692</f>
        <v>13310.204260319997</v>
      </c>
      <c r="G692" s="28">
        <f>G687*J692</f>
        <v>13722.794197199999</v>
      </c>
      <c r="H692" s="29">
        <f>H687*J692</f>
        <v>3754.1300543999996</v>
      </c>
      <c r="J692" s="3">
        <v>8.2961999999999994E-2</v>
      </c>
    </row>
    <row r="693" spans="1:10" ht="12.75" customHeight="1">
      <c r="A693" s="25"/>
      <c r="B693" s="26"/>
      <c r="C693" s="27"/>
      <c r="D693" s="31" t="s">
        <v>20</v>
      </c>
      <c r="E693" s="28">
        <f>E687*J693</f>
        <v>7169.2374633600011</v>
      </c>
      <c r="F693" s="28">
        <f>F687*J693</f>
        <v>22901.470515839999</v>
      </c>
      <c r="G693" s="28">
        <f>G687*J693</f>
        <v>23611.370686400001</v>
      </c>
      <c r="H693" s="29">
        <f>J693*H687</f>
        <v>6459.3372927999999</v>
      </c>
      <c r="J693" s="3">
        <v>0.14274400000000001</v>
      </c>
    </row>
    <row r="694" spans="1:10" ht="22.5">
      <c r="A694" s="25"/>
      <c r="B694" s="26"/>
      <c r="C694" s="27"/>
      <c r="D694" s="31" t="s">
        <v>21</v>
      </c>
      <c r="E694" s="28">
        <f>E687*J694</f>
        <v>5882.4370861200005</v>
      </c>
      <c r="F694" s="28">
        <f>F687*J694</f>
        <v>18790.90491528</v>
      </c>
      <c r="G694" s="28">
        <f>G687*J694</f>
        <v>19373.385703800002</v>
      </c>
      <c r="H694" s="29">
        <f>H687*J694</f>
        <v>5299.9562975999997</v>
      </c>
      <c r="J694" s="3">
        <v>0.117123</v>
      </c>
    </row>
    <row r="695" spans="1:10" ht="12.75" customHeight="1">
      <c r="A695" s="25"/>
      <c r="B695" s="26"/>
      <c r="C695" s="27"/>
      <c r="D695" s="31" t="s">
        <v>22</v>
      </c>
      <c r="E695" s="28">
        <f>E687*J695</f>
        <v>214.45835880000004</v>
      </c>
      <c r="F695" s="28">
        <f>F687*J695</f>
        <v>685.06752719999997</v>
      </c>
      <c r="G695" s="28">
        <f>G687*J695</f>
        <v>706.30326200000013</v>
      </c>
      <c r="H695" s="29">
        <f>H687*J695</f>
        <v>193.222624</v>
      </c>
      <c r="J695" s="3">
        <v>4.2700000000000004E-3</v>
      </c>
    </row>
    <row r="696" spans="1:10" ht="12.75" customHeight="1">
      <c r="A696" s="25"/>
      <c r="B696" s="26"/>
      <c r="C696" s="27"/>
      <c r="D696" s="31" t="s">
        <v>23</v>
      </c>
      <c r="E696" s="28">
        <f>E687*J696</f>
        <v>7781.9756313600001</v>
      </c>
      <c r="F696" s="28">
        <f>F687*J696</f>
        <v>24858.806307839997</v>
      </c>
      <c r="G696" s="28">
        <f>G687*J696</f>
        <v>25629.380006399999</v>
      </c>
      <c r="H696" s="29">
        <f>H687*J696</f>
        <v>7011.4019327999995</v>
      </c>
      <c r="J696" s="3">
        <v>0.154944</v>
      </c>
    </row>
    <row r="697" spans="1:10" ht="22.5">
      <c r="A697" s="25"/>
      <c r="B697" s="26"/>
      <c r="C697" s="27"/>
      <c r="D697" s="31" t="s">
        <v>24</v>
      </c>
      <c r="E697" s="28">
        <f>E687*J697</f>
        <v>9283.2343674000003</v>
      </c>
      <c r="F697" s="28">
        <f>F687*J697</f>
        <v>29654.439435599998</v>
      </c>
      <c r="G697" s="28">
        <f>G687*J697</f>
        <v>30573.668250999999</v>
      </c>
      <c r="H697" s="29">
        <f>H687*J697</f>
        <v>8364.0055519999987</v>
      </c>
      <c r="J697" s="3">
        <v>0.184835</v>
      </c>
    </row>
    <row r="698" spans="1:10" ht="12.75" customHeight="1">
      <c r="A698" s="25"/>
      <c r="B698" s="26"/>
      <c r="C698" s="27"/>
      <c r="D698" s="31" t="s">
        <v>25</v>
      </c>
      <c r="E698" s="28">
        <f>E687*J698</f>
        <v>1286.8003772400002</v>
      </c>
      <c r="F698" s="28">
        <f>F687*J698</f>
        <v>4110.5656005599994</v>
      </c>
      <c r="G698" s="28">
        <f>G687*J698</f>
        <v>4237.9849826</v>
      </c>
      <c r="H698" s="29">
        <f>H687*J698</f>
        <v>1159.3809951999999</v>
      </c>
      <c r="J698" s="3">
        <v>2.5621000000000001E-2</v>
      </c>
    </row>
    <row r="699" spans="1:10" ht="12.75" customHeight="1">
      <c r="A699" s="25"/>
      <c r="B699" s="26"/>
      <c r="C699" s="27"/>
      <c r="D699" s="41" t="s">
        <v>26</v>
      </c>
      <c r="E699" s="28" t="s">
        <v>272</v>
      </c>
      <c r="F699" s="28" t="s">
        <v>273</v>
      </c>
      <c r="G699" s="28" t="s">
        <v>274</v>
      </c>
      <c r="H699" s="29" t="s">
        <v>275</v>
      </c>
    </row>
    <row r="700" spans="1:10" ht="13.5" customHeight="1" thickBot="1">
      <c r="A700" s="33"/>
      <c r="B700" s="34"/>
      <c r="C700" s="35"/>
      <c r="D700" s="43" t="s">
        <v>29</v>
      </c>
      <c r="E700" s="28" t="s">
        <v>256</v>
      </c>
      <c r="F700" s="28"/>
      <c r="G700" s="28" t="s">
        <v>256</v>
      </c>
      <c r="H700" s="29"/>
    </row>
    <row r="701" spans="1:10" customFormat="1" ht="15.75" thickBot="1">
      <c r="A701" s="38"/>
      <c r="D701" s="116"/>
      <c r="E701" s="108"/>
      <c r="F701" s="108"/>
      <c r="G701" s="108"/>
      <c r="H701" s="108"/>
    </row>
    <row r="702" spans="1:10">
      <c r="A702" s="13" t="s">
        <v>10</v>
      </c>
      <c r="B702" s="14" t="s">
        <v>11</v>
      </c>
      <c r="C702" s="39">
        <v>51</v>
      </c>
      <c r="D702" s="40" t="s">
        <v>12</v>
      </c>
      <c r="E702" s="17">
        <v>33318.1</v>
      </c>
      <c r="F702" s="17">
        <v>217898.88</v>
      </c>
      <c r="G702" s="17">
        <v>222526.86</v>
      </c>
      <c r="H702" s="18">
        <v>28690.12</v>
      </c>
    </row>
    <row r="703" spans="1:10" ht="12.75" customHeight="1">
      <c r="A703" s="19"/>
      <c r="B703" s="20"/>
      <c r="C703" s="21"/>
      <c r="D703" s="41" t="s">
        <v>13</v>
      </c>
      <c r="E703" s="28">
        <v>825</v>
      </c>
      <c r="F703" s="28" t="s">
        <v>102</v>
      </c>
      <c r="G703" s="28" t="s">
        <v>276</v>
      </c>
      <c r="H703" s="29" t="s">
        <v>277</v>
      </c>
    </row>
    <row r="704" spans="1:10" ht="12.75" customHeight="1">
      <c r="A704" s="25"/>
      <c r="B704" s="26"/>
      <c r="C704" s="27"/>
      <c r="D704" s="41" t="s">
        <v>14</v>
      </c>
      <c r="E704" s="28">
        <v>24450.33</v>
      </c>
      <c r="F704" s="28">
        <v>163291.44</v>
      </c>
      <c r="G704" s="28">
        <v>166273.97</v>
      </c>
      <c r="H704" s="29">
        <v>21467.8</v>
      </c>
    </row>
    <row r="705" spans="1:10" ht="12.75" customHeight="1">
      <c r="A705" s="25"/>
      <c r="B705" s="26"/>
      <c r="C705" s="27"/>
      <c r="D705" s="30" t="s">
        <v>15</v>
      </c>
      <c r="E705" s="28"/>
      <c r="F705" s="28"/>
      <c r="G705" s="28"/>
      <c r="H705" s="29"/>
    </row>
    <row r="706" spans="1:10" ht="12.75" customHeight="1">
      <c r="A706" s="25"/>
      <c r="B706" s="26"/>
      <c r="C706" s="27"/>
      <c r="D706" s="31" t="s">
        <v>27</v>
      </c>
      <c r="E706" s="28">
        <f>E704*J706</f>
        <v>4.4744103900000001</v>
      </c>
      <c r="F706" s="28">
        <f>F704*J706</f>
        <v>29.88233352</v>
      </c>
      <c r="G706" s="28">
        <f>G704*J706</f>
        <v>30.428136510000002</v>
      </c>
      <c r="H706" s="29">
        <f>H704*J706</f>
        <v>3.9286073999999997</v>
      </c>
      <c r="J706" s="3">
        <v>1.83E-4</v>
      </c>
    </row>
    <row r="707" spans="1:10" ht="12.75" customHeight="1">
      <c r="A707" s="25"/>
      <c r="B707" s="26"/>
      <c r="C707" s="27"/>
      <c r="D707" s="31" t="s">
        <v>17</v>
      </c>
      <c r="E707" s="28">
        <f>E704*J707</f>
        <v>3147.0753252899999</v>
      </c>
      <c r="F707" s="28">
        <f>F704*J707</f>
        <v>21017.731116719999</v>
      </c>
      <c r="G707" s="28">
        <f>G704*J707</f>
        <v>21401.621500609999</v>
      </c>
      <c r="H707" s="29">
        <f>H704*J707</f>
        <v>2763.1849413999998</v>
      </c>
      <c r="J707" s="3">
        <v>0.12871299999999999</v>
      </c>
    </row>
    <row r="708" spans="1:10" ht="12.75" customHeight="1">
      <c r="A708" s="25"/>
      <c r="B708" s="26"/>
      <c r="C708" s="27"/>
      <c r="D708" s="31" t="s">
        <v>18</v>
      </c>
      <c r="E708" s="28">
        <f>E704*J708</f>
        <v>3877.9201393200001</v>
      </c>
      <c r="F708" s="28">
        <f>F704*J708</f>
        <v>25898.675549759999</v>
      </c>
      <c r="G708" s="28">
        <f>G704*J708</f>
        <v>26371.71673788</v>
      </c>
      <c r="H708" s="29">
        <f>H704*J708</f>
        <v>3404.8789511999998</v>
      </c>
      <c r="J708" s="3">
        <v>0.15860399999999999</v>
      </c>
    </row>
    <row r="709" spans="1:10" ht="12.75" customHeight="1">
      <c r="A709" s="25"/>
      <c r="B709" s="26"/>
      <c r="C709" s="27"/>
      <c r="D709" s="31" t="s">
        <v>19</v>
      </c>
      <c r="E709" s="28">
        <f>E704*J709</f>
        <v>2028.4482774600001</v>
      </c>
      <c r="F709" s="28">
        <f>F704*J709</f>
        <v>13546.984445279999</v>
      </c>
      <c r="G709" s="28">
        <f>G704*J709</f>
        <v>13794.42109914</v>
      </c>
      <c r="H709" s="29">
        <f>H704*J709</f>
        <v>1781.0116235999999</v>
      </c>
      <c r="J709" s="3">
        <v>8.2961999999999994E-2</v>
      </c>
    </row>
    <row r="710" spans="1:10" ht="12.75" customHeight="1">
      <c r="A710" s="25"/>
      <c r="B710" s="26"/>
      <c r="C710" s="27"/>
      <c r="D710" s="31" t="s">
        <v>20</v>
      </c>
      <c r="E710" s="28">
        <f>E704*J710</f>
        <v>3490.1379055200005</v>
      </c>
      <c r="F710" s="28">
        <f>F704*J710</f>
        <v>23308.873311360003</v>
      </c>
      <c r="G710" s="28">
        <f>G704*J710</f>
        <v>23734.611573680002</v>
      </c>
      <c r="H710" s="29">
        <f>J710*H704</f>
        <v>3064.3996431999999</v>
      </c>
      <c r="J710" s="3">
        <v>0.14274400000000001</v>
      </c>
    </row>
    <row r="711" spans="1:10" ht="22.5">
      <c r="A711" s="25"/>
      <c r="B711" s="26"/>
      <c r="C711" s="27"/>
      <c r="D711" s="31" t="s">
        <v>21</v>
      </c>
      <c r="E711" s="28">
        <f>E704*J711</f>
        <v>2863.6960005900005</v>
      </c>
      <c r="F711" s="28">
        <f>F704*J711</f>
        <v>19125.183327120001</v>
      </c>
      <c r="G711" s="28">
        <f>G704*J711</f>
        <v>19474.506188310002</v>
      </c>
      <c r="H711" s="29">
        <f>H704*J711</f>
        <v>2514.3731394000001</v>
      </c>
      <c r="J711" s="3">
        <v>0.117123</v>
      </c>
    </row>
    <row r="712" spans="1:10" ht="12.75" customHeight="1">
      <c r="A712" s="25"/>
      <c r="B712" s="26"/>
      <c r="C712" s="27"/>
      <c r="D712" s="31" t="s">
        <v>22</v>
      </c>
      <c r="E712" s="28">
        <f>E704*J712</f>
        <v>104.40290910000002</v>
      </c>
      <c r="F712" s="28">
        <f>F704*J712</f>
        <v>697.25444880000009</v>
      </c>
      <c r="G712" s="28">
        <f>G704*J712</f>
        <v>709.98985190000008</v>
      </c>
      <c r="H712" s="29">
        <f>H704*J712</f>
        <v>91.667506000000003</v>
      </c>
      <c r="J712" s="3">
        <v>4.2700000000000004E-3</v>
      </c>
    </row>
    <row r="713" spans="1:10" ht="12.75" customHeight="1">
      <c r="A713" s="25"/>
      <c r="B713" s="26"/>
      <c r="C713" s="27"/>
      <c r="D713" s="31" t="s">
        <v>23</v>
      </c>
      <c r="E713" s="28">
        <f>E704*J713</f>
        <v>3788.43193152</v>
      </c>
      <c r="F713" s="28">
        <f>F704*J713</f>
        <v>25301.028879360001</v>
      </c>
      <c r="G713" s="28">
        <f>G704*J713</f>
        <v>25763.154007680001</v>
      </c>
      <c r="H713" s="29">
        <f>H704*J713</f>
        <v>3326.3068031999996</v>
      </c>
      <c r="J713" s="3">
        <v>0.154944</v>
      </c>
    </row>
    <row r="714" spans="1:10" ht="22.5">
      <c r="A714" s="25"/>
      <c r="B714" s="26"/>
      <c r="C714" s="27"/>
      <c r="D714" s="31" t="s">
        <v>24</v>
      </c>
      <c r="E714" s="28">
        <f>E704*J714</f>
        <v>4519.2767455500007</v>
      </c>
      <c r="F714" s="28">
        <f>F704*J714</f>
        <v>30181.973312400001</v>
      </c>
      <c r="G714" s="28">
        <f>G704*J714</f>
        <v>30733.249244949999</v>
      </c>
      <c r="H714" s="29">
        <f>H704*J714</f>
        <v>3968.0008129999997</v>
      </c>
      <c r="J714" s="3">
        <v>0.184835</v>
      </c>
    </row>
    <row r="715" spans="1:10" ht="12.75" customHeight="1">
      <c r="A715" s="25"/>
      <c r="B715" s="26"/>
      <c r="C715" s="27"/>
      <c r="D715" s="31" t="s">
        <v>25</v>
      </c>
      <c r="E715" s="28">
        <f>E704*J715</f>
        <v>626.44190493000008</v>
      </c>
      <c r="F715" s="28">
        <f>F704*J715</f>
        <v>4183.6899842400007</v>
      </c>
      <c r="G715" s="28">
        <f>G704*J715</f>
        <v>4260.1053853700005</v>
      </c>
      <c r="H715" s="29">
        <f>H704*J715</f>
        <v>550.0265038</v>
      </c>
      <c r="J715" s="3">
        <v>2.5621000000000001E-2</v>
      </c>
    </row>
    <row r="716" spans="1:10" ht="12.75" customHeight="1">
      <c r="A716" s="25"/>
      <c r="B716" s="26"/>
      <c r="C716" s="27"/>
      <c r="D716" s="41" t="s">
        <v>26</v>
      </c>
      <c r="E716" s="28" t="s">
        <v>278</v>
      </c>
      <c r="F716" s="28" t="s">
        <v>279</v>
      </c>
      <c r="G716" s="28" t="s">
        <v>280</v>
      </c>
      <c r="H716" s="29" t="s">
        <v>281</v>
      </c>
    </row>
    <row r="717" spans="1:10" ht="13.5" customHeight="1" thickBot="1">
      <c r="A717" s="33"/>
      <c r="B717" s="34"/>
      <c r="C717" s="35"/>
      <c r="D717" s="43" t="s">
        <v>29</v>
      </c>
      <c r="E717" s="57" t="s">
        <v>34</v>
      </c>
      <c r="F717" s="57"/>
      <c r="G717" s="57" t="s">
        <v>34</v>
      </c>
      <c r="H717" s="58"/>
    </row>
    <row r="718" spans="1:10" customFormat="1" ht="15.75" thickBot="1">
      <c r="A718" s="38"/>
      <c r="D718" s="116"/>
      <c r="E718" s="108"/>
      <c r="F718" s="108"/>
      <c r="G718" s="108"/>
      <c r="H718" s="108"/>
    </row>
    <row r="719" spans="1:10">
      <c r="A719" s="13" t="s">
        <v>10</v>
      </c>
      <c r="B719" s="14" t="s">
        <v>11</v>
      </c>
      <c r="C719" s="39">
        <v>52</v>
      </c>
      <c r="D719" s="40" t="s">
        <v>12</v>
      </c>
      <c r="E719" s="55">
        <v>68709.86</v>
      </c>
      <c r="F719" s="55">
        <v>219096.95999999999</v>
      </c>
      <c r="G719" s="55">
        <v>230312.49</v>
      </c>
      <c r="H719" s="56">
        <v>57494.33</v>
      </c>
    </row>
    <row r="720" spans="1:10" ht="12.75" customHeight="1">
      <c r="A720" s="19"/>
      <c r="B720" s="20"/>
      <c r="C720" s="21"/>
      <c r="D720" s="41" t="s">
        <v>13</v>
      </c>
      <c r="E720" s="28" t="s">
        <v>282</v>
      </c>
      <c r="F720" s="28" t="s">
        <v>86</v>
      </c>
      <c r="G720" s="28" t="s">
        <v>283</v>
      </c>
      <c r="H720" s="29" t="s">
        <v>284</v>
      </c>
    </row>
    <row r="721" spans="1:10" ht="12.75" customHeight="1">
      <c r="A721" s="25"/>
      <c r="B721" s="26"/>
      <c r="C721" s="27"/>
      <c r="D721" s="41" t="s">
        <v>14</v>
      </c>
      <c r="E721" s="28">
        <v>50742.080000000002</v>
      </c>
      <c r="F721" s="28">
        <v>163149.48000000001</v>
      </c>
      <c r="G721" s="28">
        <v>170219.09</v>
      </c>
      <c r="H721" s="29">
        <v>43672.47</v>
      </c>
    </row>
    <row r="722" spans="1:10" ht="12.75" customHeight="1">
      <c r="A722" s="25"/>
      <c r="B722" s="26"/>
      <c r="C722" s="27"/>
      <c r="D722" s="30" t="s">
        <v>15</v>
      </c>
      <c r="E722" s="28"/>
      <c r="F722" s="28"/>
      <c r="G722" s="28"/>
      <c r="H722" s="29"/>
    </row>
    <row r="723" spans="1:10" ht="12.75" customHeight="1">
      <c r="A723" s="25"/>
      <c r="B723" s="26"/>
      <c r="C723" s="27"/>
      <c r="D723" s="31" t="s">
        <v>27</v>
      </c>
      <c r="E723" s="28">
        <f>E721*J723</f>
        <v>9.2858006399999997</v>
      </c>
      <c r="F723" s="28">
        <f>F721*J723</f>
        <v>29.856354840000002</v>
      </c>
      <c r="G723" s="28">
        <f>G721*J723</f>
        <v>31.150093470000002</v>
      </c>
      <c r="H723" s="29">
        <f>H721*J723</f>
        <v>7.9920620100000006</v>
      </c>
      <c r="J723" s="3">
        <v>1.83E-4</v>
      </c>
    </row>
    <row r="724" spans="1:10" ht="12.75" customHeight="1">
      <c r="A724" s="25"/>
      <c r="B724" s="26"/>
      <c r="C724" s="27"/>
      <c r="D724" s="31" t="s">
        <v>17</v>
      </c>
      <c r="E724" s="28">
        <f>E721*J724</f>
        <v>6531.1653430400002</v>
      </c>
      <c r="F724" s="28">
        <f>F721*J724</f>
        <v>20999.459019239999</v>
      </c>
      <c r="G724" s="28">
        <f>G721*J724</f>
        <v>21909.409731169999</v>
      </c>
      <c r="H724" s="29">
        <f>H721*J724</f>
        <v>5621.2146311099996</v>
      </c>
      <c r="J724" s="3">
        <v>0.12871299999999999</v>
      </c>
    </row>
    <row r="725" spans="1:10" ht="12.75" customHeight="1">
      <c r="A725" s="25"/>
      <c r="B725" s="26"/>
      <c r="C725" s="27"/>
      <c r="D725" s="31" t="s">
        <v>18</v>
      </c>
      <c r="E725" s="28">
        <f>E721*J725</f>
        <v>8047.8968563199996</v>
      </c>
      <c r="F725" s="28">
        <f>F721*J725</f>
        <v>25876.16012592</v>
      </c>
      <c r="G725" s="28">
        <f>G721*J725</f>
        <v>26997.42855036</v>
      </c>
      <c r="H725" s="29">
        <f>H721*J725</f>
        <v>6926.6284318799999</v>
      </c>
      <c r="J725" s="3">
        <v>0.15860399999999999</v>
      </c>
    </row>
    <row r="726" spans="1:10" ht="12.75" customHeight="1">
      <c r="A726" s="25"/>
      <c r="B726" s="26"/>
      <c r="C726" s="27"/>
      <c r="D726" s="31" t="s">
        <v>19</v>
      </c>
      <c r="E726" s="28">
        <f>E721*J726</f>
        <v>4209.6644409599994</v>
      </c>
      <c r="F726" s="28">
        <f>F721*J726</f>
        <v>13535.207159760001</v>
      </c>
      <c r="G726" s="28">
        <f>G721*J726</f>
        <v>14121.716144579999</v>
      </c>
      <c r="H726" s="29">
        <f>H721*J726</f>
        <v>3623.1554561399998</v>
      </c>
      <c r="J726" s="3">
        <v>8.2961999999999994E-2</v>
      </c>
    </row>
    <row r="727" spans="1:10" ht="12.75" customHeight="1">
      <c r="A727" s="25"/>
      <c r="B727" s="26"/>
      <c r="C727" s="27"/>
      <c r="D727" s="31" t="s">
        <v>20</v>
      </c>
      <c r="E727" s="28">
        <f>E721*J727</f>
        <v>7243.1274675200011</v>
      </c>
      <c r="F727" s="28">
        <f>F721*J727</f>
        <v>23288.609373120002</v>
      </c>
      <c r="G727" s="28">
        <f>G721*J727</f>
        <v>24297.753782960001</v>
      </c>
      <c r="H727" s="29">
        <f>J727*H721</f>
        <v>6233.9830576800005</v>
      </c>
      <c r="J727" s="3">
        <v>0.14274400000000001</v>
      </c>
    </row>
    <row r="728" spans="1:10" ht="22.5">
      <c r="A728" s="25"/>
      <c r="B728" s="26"/>
      <c r="C728" s="27"/>
      <c r="D728" s="31" t="s">
        <v>21</v>
      </c>
      <c r="E728" s="28">
        <f>E721*J728</f>
        <v>5943.0646358400008</v>
      </c>
      <c r="F728" s="28">
        <f>F721*J728</f>
        <v>19108.556546040003</v>
      </c>
      <c r="G728" s="28">
        <f>G721*J728</f>
        <v>19936.57047807</v>
      </c>
      <c r="H728" s="29">
        <f>H721*J728</f>
        <v>5115.0507038100004</v>
      </c>
      <c r="J728" s="3">
        <v>0.117123</v>
      </c>
    </row>
    <row r="729" spans="1:10" ht="12.75" customHeight="1">
      <c r="A729" s="25"/>
      <c r="B729" s="26"/>
      <c r="C729" s="27"/>
      <c r="D729" s="31" t="s">
        <v>22</v>
      </c>
      <c r="E729" s="28">
        <f>E721*J729</f>
        <v>216.66868160000001</v>
      </c>
      <c r="F729" s="28">
        <f>F721*J729</f>
        <v>696.64827960000014</v>
      </c>
      <c r="G729" s="28">
        <f>G721*J729</f>
        <v>726.8355143</v>
      </c>
      <c r="H729" s="29">
        <f>H721*J729</f>
        <v>186.48144690000001</v>
      </c>
      <c r="J729" s="3">
        <v>4.2700000000000004E-3</v>
      </c>
    </row>
    <row r="730" spans="1:10" ht="12.75" customHeight="1">
      <c r="A730" s="25"/>
      <c r="B730" s="26"/>
      <c r="C730" s="27"/>
      <c r="D730" s="31" t="s">
        <v>23</v>
      </c>
      <c r="E730" s="28">
        <f>E721*J730</f>
        <v>7862.1808435200001</v>
      </c>
      <c r="F730" s="28">
        <f>F721*J730</f>
        <v>25279.033029120001</v>
      </c>
      <c r="G730" s="28">
        <f>G721*J730</f>
        <v>26374.426680959998</v>
      </c>
      <c r="H730" s="29">
        <f>H721*J730</f>
        <v>6766.7871916800004</v>
      </c>
      <c r="J730" s="3">
        <v>0.154944</v>
      </c>
    </row>
    <row r="731" spans="1:10" ht="22.5">
      <c r="A731" s="25"/>
      <c r="B731" s="26"/>
      <c r="C731" s="27"/>
      <c r="D731" s="31" t="s">
        <v>24</v>
      </c>
      <c r="E731" s="28">
        <f>E721*J731</f>
        <v>9378.9123567999995</v>
      </c>
      <c r="F731" s="28">
        <f>F721*J731</f>
        <v>30155.734135800001</v>
      </c>
      <c r="G731" s="28">
        <f>G721*J731</f>
        <v>31462.445500149999</v>
      </c>
      <c r="H731" s="29">
        <f>H721*J731</f>
        <v>8072.2009924499998</v>
      </c>
      <c r="J731" s="3">
        <v>0.184835</v>
      </c>
    </row>
    <row r="732" spans="1:10" ht="12.75" customHeight="1">
      <c r="A732" s="25"/>
      <c r="B732" s="26"/>
      <c r="C732" s="27"/>
      <c r="D732" s="31" t="s">
        <v>25</v>
      </c>
      <c r="E732" s="28">
        <f>E721*J732</f>
        <v>1300.06283168</v>
      </c>
      <c r="F732" s="28">
        <f>F721*J732</f>
        <v>4180.0528270800005</v>
      </c>
      <c r="G732" s="28">
        <f>G721*J732</f>
        <v>4361.1833048899998</v>
      </c>
      <c r="H732" s="29">
        <f>H721*J732</f>
        <v>1118.93235387</v>
      </c>
      <c r="J732" s="3">
        <v>2.5621000000000001E-2</v>
      </c>
    </row>
    <row r="733" spans="1:10" ht="12.75" customHeight="1">
      <c r="A733" s="25"/>
      <c r="B733" s="26"/>
      <c r="C733" s="27"/>
      <c r="D733" s="41" t="s">
        <v>26</v>
      </c>
      <c r="E733" s="28" t="s">
        <v>285</v>
      </c>
      <c r="F733" s="28" t="s">
        <v>286</v>
      </c>
      <c r="G733" s="28" t="s">
        <v>287</v>
      </c>
      <c r="H733" s="29" t="s">
        <v>288</v>
      </c>
    </row>
    <row r="734" spans="1:10" ht="13.5" customHeight="1" thickBot="1">
      <c r="A734" s="33"/>
      <c r="B734" s="34"/>
      <c r="C734" s="35"/>
      <c r="D734" s="43" t="s">
        <v>29</v>
      </c>
      <c r="E734" s="44" t="s">
        <v>34</v>
      </c>
      <c r="F734" s="44"/>
      <c r="G734" s="44" t="s">
        <v>34</v>
      </c>
      <c r="H734" s="45"/>
    </row>
    <row r="735" spans="1:10" customFormat="1" ht="15.75" thickBot="1">
      <c r="A735" s="38"/>
      <c r="D735" s="116"/>
      <c r="E735" s="108"/>
      <c r="F735" s="108"/>
      <c r="G735" s="108"/>
      <c r="H735" s="108"/>
    </row>
    <row r="736" spans="1:10">
      <c r="A736" s="13" t="s">
        <v>10</v>
      </c>
      <c r="B736" s="14" t="s">
        <v>11</v>
      </c>
      <c r="C736" s="39">
        <v>53</v>
      </c>
      <c r="D736" s="40" t="s">
        <v>12</v>
      </c>
      <c r="E736" s="17">
        <v>42860.37</v>
      </c>
      <c r="F736" s="17">
        <v>216302.74</v>
      </c>
      <c r="G736" s="17">
        <v>215684.86</v>
      </c>
      <c r="H736" s="18">
        <v>43478.25</v>
      </c>
    </row>
    <row r="737" spans="1:10" ht="12.75" customHeight="1">
      <c r="A737" s="19"/>
      <c r="B737" s="20"/>
      <c r="C737" s="21"/>
      <c r="D737" s="41" t="s">
        <v>13</v>
      </c>
      <c r="E737" s="28" t="s">
        <v>289</v>
      </c>
      <c r="F737" s="28" t="s">
        <v>202</v>
      </c>
      <c r="G737" s="28" t="s">
        <v>290</v>
      </c>
      <c r="H737" s="29" t="s">
        <v>291</v>
      </c>
    </row>
    <row r="738" spans="1:10" ht="12.75" customHeight="1">
      <c r="A738" s="25"/>
      <c r="B738" s="26"/>
      <c r="C738" s="27"/>
      <c r="D738" s="41" t="s">
        <v>14</v>
      </c>
      <c r="E738" s="28">
        <v>33667.31</v>
      </c>
      <c r="F738" s="28">
        <v>161510.22</v>
      </c>
      <c r="G738" s="28">
        <v>162566.99</v>
      </c>
      <c r="H738" s="29">
        <v>32610.54</v>
      </c>
    </row>
    <row r="739" spans="1:10" ht="12.75" customHeight="1">
      <c r="A739" s="25"/>
      <c r="B739" s="26"/>
      <c r="C739" s="27"/>
      <c r="D739" s="30" t="s">
        <v>15</v>
      </c>
      <c r="E739" s="28"/>
      <c r="F739" s="28"/>
      <c r="G739" s="28"/>
      <c r="H739" s="29"/>
    </row>
    <row r="740" spans="1:10" ht="12.75" customHeight="1">
      <c r="A740" s="25"/>
      <c r="B740" s="26"/>
      <c r="C740" s="27"/>
      <c r="D740" s="31" t="s">
        <v>27</v>
      </c>
      <c r="E740" s="28">
        <f>E738*J740</f>
        <v>6.16111773</v>
      </c>
      <c r="F740" s="28">
        <f>F738*J740</f>
        <v>29.556370260000001</v>
      </c>
      <c r="G740" s="28">
        <f>G738*J740</f>
        <v>29.749759169999997</v>
      </c>
      <c r="H740" s="29">
        <f>H738*J740</f>
        <v>5.9677288200000005</v>
      </c>
      <c r="J740" s="3">
        <v>1.83E-4</v>
      </c>
    </row>
    <row r="741" spans="1:10" ht="12.75" customHeight="1">
      <c r="A741" s="25"/>
      <c r="B741" s="26"/>
      <c r="C741" s="27"/>
      <c r="D741" s="31" t="s">
        <v>17</v>
      </c>
      <c r="E741" s="28">
        <f>E738*J741</f>
        <v>4333.4204720299995</v>
      </c>
      <c r="F741" s="28">
        <f>F738*J741</f>
        <v>20788.46494686</v>
      </c>
      <c r="G741" s="28">
        <f>G738*J741</f>
        <v>20924.484983869999</v>
      </c>
      <c r="H741" s="29">
        <f>H738*J741</f>
        <v>4197.4004350200003</v>
      </c>
      <c r="J741" s="3">
        <v>0.12871299999999999</v>
      </c>
    </row>
    <row r="742" spans="1:10" ht="12.75" customHeight="1">
      <c r="A742" s="25"/>
      <c r="B742" s="26"/>
      <c r="C742" s="27"/>
      <c r="D742" s="31" t="s">
        <v>18</v>
      </c>
      <c r="E742" s="28">
        <f>E738*J742</f>
        <v>5339.7700352399997</v>
      </c>
      <c r="F742" s="28">
        <f>F738*J742</f>
        <v>25616.166932879998</v>
      </c>
      <c r="G742" s="28">
        <f>G738*J742</f>
        <v>25783.774881959998</v>
      </c>
      <c r="H742" s="29">
        <f>H738*J742</f>
        <v>5172.1620861600004</v>
      </c>
      <c r="J742" s="3">
        <v>0.15860399999999999</v>
      </c>
    </row>
    <row r="743" spans="1:10" ht="12.75" customHeight="1">
      <c r="A743" s="25"/>
      <c r="B743" s="26"/>
      <c r="C743" s="27"/>
      <c r="D743" s="31" t="s">
        <v>19</v>
      </c>
      <c r="E743" s="28">
        <f>E738*J743</f>
        <v>2793.1073722199994</v>
      </c>
      <c r="F743" s="28">
        <f>F738*J743</f>
        <v>13399.21087164</v>
      </c>
      <c r="G743" s="28">
        <f>G738*J743</f>
        <v>13486.882624379998</v>
      </c>
      <c r="H743" s="29">
        <f>H738*J743</f>
        <v>2705.4356194799998</v>
      </c>
      <c r="J743" s="3">
        <v>8.2961999999999994E-2</v>
      </c>
    </row>
    <row r="744" spans="1:10" ht="12.75" customHeight="1">
      <c r="A744" s="25"/>
      <c r="B744" s="26"/>
      <c r="C744" s="27"/>
      <c r="D744" s="31" t="s">
        <v>20</v>
      </c>
      <c r="E744" s="28">
        <f>E738*J744</f>
        <v>4805.8064986400004</v>
      </c>
      <c r="F744" s="28">
        <f>F738*J744</f>
        <v>23054.614843680003</v>
      </c>
      <c r="G744" s="28">
        <f>G738*J744</f>
        <v>23205.462420560001</v>
      </c>
      <c r="H744" s="29">
        <f>J744*H738</f>
        <v>4654.9589217600005</v>
      </c>
      <c r="J744" s="3">
        <v>0.14274400000000001</v>
      </c>
    </row>
    <row r="745" spans="1:10" ht="22.5">
      <c r="A745" s="25"/>
      <c r="B745" s="26"/>
      <c r="C745" s="27"/>
      <c r="D745" s="31" t="s">
        <v>21</v>
      </c>
      <c r="E745" s="28">
        <f>E738*J745</f>
        <v>3943.2163491299998</v>
      </c>
      <c r="F745" s="28">
        <f>F738*J745</f>
        <v>18916.56149706</v>
      </c>
      <c r="G745" s="28">
        <f>G738*J745</f>
        <v>19040.333569769999</v>
      </c>
      <c r="H745" s="29">
        <f>H738*J745</f>
        <v>3819.4442764200003</v>
      </c>
      <c r="J745" s="3">
        <v>0.117123</v>
      </c>
    </row>
    <row r="746" spans="1:10" ht="12.75" customHeight="1">
      <c r="A746" s="25"/>
      <c r="B746" s="26"/>
      <c r="C746" s="27"/>
      <c r="D746" s="31" t="s">
        <v>22</v>
      </c>
      <c r="E746" s="28">
        <f>E738*J746</f>
        <v>143.75941370000001</v>
      </c>
      <c r="F746" s="28">
        <f>F738*J746</f>
        <v>689.64863940000009</v>
      </c>
      <c r="G746" s="28">
        <f>G738*J746</f>
        <v>694.16104730000006</v>
      </c>
      <c r="H746" s="29">
        <f>H738*J746</f>
        <v>139.24700580000001</v>
      </c>
      <c r="J746" s="3">
        <v>4.2700000000000004E-3</v>
      </c>
    </row>
    <row r="747" spans="1:10" ht="12.75" customHeight="1">
      <c r="A747" s="25"/>
      <c r="B747" s="26"/>
      <c r="C747" s="27"/>
      <c r="D747" s="31" t="s">
        <v>23</v>
      </c>
      <c r="E747" s="28">
        <f>E738*J747</f>
        <v>5216.5476806399993</v>
      </c>
      <c r="F747" s="28">
        <f>F738*J747</f>
        <v>25025.039527680001</v>
      </c>
      <c r="G747" s="28">
        <f>G738*J747</f>
        <v>25188.77969856</v>
      </c>
      <c r="H747" s="29">
        <f>H738*J747</f>
        <v>5052.8075097600004</v>
      </c>
      <c r="J747" s="3">
        <v>0.154944</v>
      </c>
    </row>
    <row r="748" spans="1:10" ht="22.5">
      <c r="A748" s="25"/>
      <c r="B748" s="26"/>
      <c r="C748" s="27"/>
      <c r="D748" s="31" t="s">
        <v>24</v>
      </c>
      <c r="E748" s="28">
        <f>E738*J748</f>
        <v>6222.8972438499995</v>
      </c>
      <c r="F748" s="28">
        <f>F738*J748</f>
        <v>29852.741513699999</v>
      </c>
      <c r="G748" s="28">
        <f>G738*J748</f>
        <v>30048.069596649999</v>
      </c>
      <c r="H748" s="29">
        <f>H738*J748</f>
        <v>6027.5691609000005</v>
      </c>
      <c r="J748" s="3">
        <v>0.184835</v>
      </c>
    </row>
    <row r="749" spans="1:10" ht="12.75" customHeight="1">
      <c r="A749" s="25"/>
      <c r="B749" s="26"/>
      <c r="C749" s="27"/>
      <c r="D749" s="31" t="s">
        <v>25</v>
      </c>
      <c r="E749" s="28">
        <f>E738*J749</f>
        <v>862.59014950999995</v>
      </c>
      <c r="F749" s="28">
        <f>F738*J749</f>
        <v>4138.0533466200004</v>
      </c>
      <c r="G749" s="28">
        <f>G738*J749</f>
        <v>4165.1288507899999</v>
      </c>
      <c r="H749" s="29">
        <f>H738*J749</f>
        <v>835.51464534000002</v>
      </c>
      <c r="J749" s="3">
        <v>2.5621000000000001E-2</v>
      </c>
    </row>
    <row r="750" spans="1:10" ht="13.5" customHeight="1" thickBot="1">
      <c r="A750" s="33"/>
      <c r="B750" s="34"/>
      <c r="C750" s="35"/>
      <c r="D750" s="43" t="s">
        <v>26</v>
      </c>
      <c r="E750" s="57" t="s">
        <v>292</v>
      </c>
      <c r="F750" s="57" t="s">
        <v>293</v>
      </c>
      <c r="G750" s="57" t="s">
        <v>294</v>
      </c>
      <c r="H750" s="58" t="s">
        <v>295</v>
      </c>
    </row>
    <row r="751" spans="1:10" customFormat="1" ht="15.75" thickBot="1">
      <c r="A751" s="38"/>
      <c r="D751" s="116"/>
      <c r="E751" s="108"/>
      <c r="F751" s="108"/>
      <c r="G751" s="108"/>
      <c r="H751" s="108"/>
    </row>
    <row r="752" spans="1:10">
      <c r="A752" s="13" t="s">
        <v>10</v>
      </c>
      <c r="B752" s="14" t="s">
        <v>11</v>
      </c>
      <c r="C752" s="39">
        <v>54</v>
      </c>
      <c r="D752" s="40" t="s">
        <v>12</v>
      </c>
      <c r="E752" s="55">
        <v>51111.27</v>
      </c>
      <c r="F752" s="55">
        <v>200012.31</v>
      </c>
      <c r="G752" s="55">
        <v>216841.79</v>
      </c>
      <c r="H752" s="56">
        <v>34281.79</v>
      </c>
    </row>
    <row r="753" spans="1:10" ht="12.75" customHeight="1">
      <c r="A753" s="19"/>
      <c r="B753" s="20"/>
      <c r="C753" s="21"/>
      <c r="D753" s="41" t="s">
        <v>13</v>
      </c>
      <c r="E753" s="28">
        <v>770</v>
      </c>
      <c r="F753" s="28" t="s">
        <v>296</v>
      </c>
      <c r="G753" s="28" t="s">
        <v>297</v>
      </c>
      <c r="H753" s="29">
        <v>453.39</v>
      </c>
    </row>
    <row r="754" spans="1:10" ht="12.75" customHeight="1">
      <c r="A754" s="25"/>
      <c r="B754" s="26"/>
      <c r="C754" s="27"/>
      <c r="D754" s="41" t="s">
        <v>14</v>
      </c>
      <c r="E754" s="28">
        <v>38950.04</v>
      </c>
      <c r="F754" s="28">
        <v>152603.76</v>
      </c>
      <c r="G754" s="28">
        <v>165042.23000000001</v>
      </c>
      <c r="H754" s="29">
        <v>26511.57</v>
      </c>
    </row>
    <row r="755" spans="1:10" ht="12.75" customHeight="1">
      <c r="A755" s="25"/>
      <c r="B755" s="26"/>
      <c r="C755" s="27"/>
      <c r="D755" s="30" t="s">
        <v>15</v>
      </c>
      <c r="E755" s="28"/>
      <c r="F755" s="28"/>
      <c r="G755" s="28"/>
      <c r="H755" s="29"/>
    </row>
    <row r="756" spans="1:10" ht="12.75" customHeight="1">
      <c r="A756" s="25"/>
      <c r="B756" s="26"/>
      <c r="C756" s="27"/>
      <c r="D756" s="31" t="s">
        <v>27</v>
      </c>
      <c r="E756" s="28">
        <f>E754*J756</f>
        <v>7.1278573200000004</v>
      </c>
      <c r="F756" s="28">
        <f>F754*J756</f>
        <v>27.926488080000002</v>
      </c>
      <c r="G756" s="28">
        <f>G754*J756</f>
        <v>30.202728090000001</v>
      </c>
      <c r="H756" s="29">
        <f>H754*J756</f>
        <v>4.85161731</v>
      </c>
      <c r="J756" s="3">
        <v>1.83E-4</v>
      </c>
    </row>
    <row r="757" spans="1:10" ht="12.75" customHeight="1">
      <c r="A757" s="25"/>
      <c r="B757" s="26"/>
      <c r="C757" s="27"/>
      <c r="D757" s="31" t="s">
        <v>17</v>
      </c>
      <c r="E757" s="28">
        <f>E754*J757</f>
        <v>5013.3764985199996</v>
      </c>
      <c r="F757" s="28">
        <f>F754*J757</f>
        <v>19642.08776088</v>
      </c>
      <c r="G757" s="28">
        <f>G754*J757</f>
        <v>21243.080549990002</v>
      </c>
      <c r="H757" s="29">
        <f>H754*J757</f>
        <v>3412.3837094099999</v>
      </c>
      <c r="J757" s="3">
        <v>0.12871299999999999</v>
      </c>
    </row>
    <row r="758" spans="1:10" ht="12.75" customHeight="1">
      <c r="A758" s="25"/>
      <c r="B758" s="26"/>
      <c r="C758" s="27"/>
      <c r="D758" s="31" t="s">
        <v>18</v>
      </c>
      <c r="E758" s="28">
        <f>E754*J758</f>
        <v>6177.6321441600003</v>
      </c>
      <c r="F758" s="28">
        <f>F754*J758</f>
        <v>24203.566751040002</v>
      </c>
      <c r="G758" s="28">
        <f>G754*J758</f>
        <v>26176.35784692</v>
      </c>
      <c r="H758" s="29">
        <f>H754*J758</f>
        <v>4204.84104828</v>
      </c>
      <c r="J758" s="3">
        <v>0.15860399999999999</v>
      </c>
    </row>
    <row r="759" spans="1:10" ht="12.75" customHeight="1">
      <c r="A759" s="25"/>
      <c r="B759" s="26"/>
      <c r="C759" s="27"/>
      <c r="D759" s="31" t="s">
        <v>19</v>
      </c>
      <c r="E759" s="28">
        <f>E754*J759</f>
        <v>3231.3732184799997</v>
      </c>
      <c r="F759" s="28">
        <f>F754*J759</f>
        <v>12660.31313712</v>
      </c>
      <c r="G759" s="28">
        <f>G754*J759</f>
        <v>13692.23348526</v>
      </c>
      <c r="H759" s="29">
        <f>H754*J759</f>
        <v>2199.4528703399997</v>
      </c>
      <c r="J759" s="3">
        <v>8.2961999999999994E-2</v>
      </c>
    </row>
    <row r="760" spans="1:10" ht="12.75" customHeight="1">
      <c r="A760" s="25"/>
      <c r="B760" s="26"/>
      <c r="C760" s="27"/>
      <c r="D760" s="31" t="s">
        <v>20</v>
      </c>
      <c r="E760" s="28">
        <f>E754*J760</f>
        <v>5559.8845097600006</v>
      </c>
      <c r="F760" s="28">
        <f>F754*J760</f>
        <v>21783.271117440003</v>
      </c>
      <c r="G760" s="28">
        <f>G754*J760</f>
        <v>23558.788079120004</v>
      </c>
      <c r="H760" s="29">
        <f>J760*H754</f>
        <v>3784.3675480800002</v>
      </c>
      <c r="J760" s="3">
        <v>0.14274400000000001</v>
      </c>
    </row>
    <row r="761" spans="1:10" ht="22.5">
      <c r="A761" s="25"/>
      <c r="B761" s="26"/>
      <c r="C761" s="27"/>
      <c r="D761" s="31" t="s">
        <v>21</v>
      </c>
      <c r="E761" s="28">
        <f>E754*J761</f>
        <v>4561.9455349200007</v>
      </c>
      <c r="F761" s="28">
        <f>F754*J761</f>
        <v>17873.410182480002</v>
      </c>
      <c r="G761" s="28">
        <f>G754*J761</f>
        <v>19330.241104290002</v>
      </c>
      <c r="H761" s="29">
        <f>H754*J761</f>
        <v>3105.1146131099999</v>
      </c>
      <c r="J761" s="3">
        <v>0.117123</v>
      </c>
    </row>
    <row r="762" spans="1:10" ht="12.75" customHeight="1">
      <c r="A762" s="25"/>
      <c r="B762" s="26"/>
      <c r="C762" s="27"/>
      <c r="D762" s="31" t="s">
        <v>22</v>
      </c>
      <c r="E762" s="28">
        <f>E754*J762</f>
        <v>166.31667080000003</v>
      </c>
      <c r="F762" s="28">
        <f>F754*J762</f>
        <v>651.61805520000007</v>
      </c>
      <c r="G762" s="28">
        <f>G754*J762</f>
        <v>704.73032210000008</v>
      </c>
      <c r="H762" s="29">
        <f>H754*J762</f>
        <v>113.2044039</v>
      </c>
      <c r="J762" s="3">
        <v>4.2700000000000004E-3</v>
      </c>
    </row>
    <row r="763" spans="1:10" ht="12.75" customHeight="1">
      <c r="A763" s="25"/>
      <c r="B763" s="26"/>
      <c r="C763" s="27"/>
      <c r="D763" s="31" t="s">
        <v>23</v>
      </c>
      <c r="E763" s="28">
        <f>E754*J763</f>
        <v>6035.0749977599999</v>
      </c>
      <c r="F763" s="28">
        <f>F754*J763</f>
        <v>23645.036989440003</v>
      </c>
      <c r="G763" s="28">
        <f>G754*J763</f>
        <v>25572.303285120001</v>
      </c>
      <c r="H763" s="29">
        <f>H754*J763</f>
        <v>4107.8087020800003</v>
      </c>
      <c r="J763" s="3">
        <v>0.154944</v>
      </c>
    </row>
    <row r="764" spans="1:10" ht="22.5">
      <c r="A764" s="25"/>
      <c r="B764" s="26"/>
      <c r="C764" s="27"/>
      <c r="D764" s="31" t="s">
        <v>24</v>
      </c>
      <c r="E764" s="28">
        <f>E754*J764</f>
        <v>7199.3306434000006</v>
      </c>
      <c r="F764" s="28">
        <f>F754*J764</f>
        <v>28206.515979600001</v>
      </c>
      <c r="G764" s="28">
        <f>G754*J764</f>
        <v>30505.580582050003</v>
      </c>
      <c r="H764" s="29">
        <f>H754*J764</f>
        <v>4900.2660409499995</v>
      </c>
      <c r="J764" s="3">
        <v>0.184835</v>
      </c>
    </row>
    <row r="765" spans="1:10" ht="12.75" customHeight="1">
      <c r="A765" s="25"/>
      <c r="B765" s="26"/>
      <c r="C765" s="27"/>
      <c r="D765" s="31" t="s">
        <v>25</v>
      </c>
      <c r="E765" s="28">
        <f>E754*J765</f>
        <v>997.93897484000013</v>
      </c>
      <c r="F765" s="28">
        <f>F754*J765</f>
        <v>3909.8609349600006</v>
      </c>
      <c r="G765" s="28">
        <f>G754*J765</f>
        <v>4228.5469748300002</v>
      </c>
      <c r="H765" s="29">
        <f>H754*J765</f>
        <v>679.25293497000007</v>
      </c>
      <c r="J765" s="3">
        <v>2.5621000000000001E-2</v>
      </c>
    </row>
    <row r="766" spans="1:10" ht="12.75" customHeight="1">
      <c r="A766" s="25"/>
      <c r="B766" s="26"/>
      <c r="C766" s="27"/>
      <c r="D766" s="41" t="s">
        <v>26</v>
      </c>
      <c r="E766" s="28" t="s">
        <v>298</v>
      </c>
      <c r="F766" s="28" t="s">
        <v>299</v>
      </c>
      <c r="G766" s="28" t="s">
        <v>300</v>
      </c>
      <c r="H766" s="29" t="s">
        <v>301</v>
      </c>
    </row>
    <row r="767" spans="1:10" ht="13.5" customHeight="1" thickBot="1">
      <c r="A767" s="33"/>
      <c r="B767" s="34"/>
      <c r="C767" s="35"/>
      <c r="D767" s="43" t="s">
        <v>29</v>
      </c>
      <c r="E767" s="50">
        <v>315.32</v>
      </c>
      <c r="F767" s="44"/>
      <c r="G767" s="50">
        <v>315.32</v>
      </c>
      <c r="H767" s="45"/>
    </row>
    <row r="768" spans="1:10" customFormat="1" ht="15.75" thickBot="1">
      <c r="A768" s="38"/>
      <c r="D768" s="116"/>
      <c r="E768" s="108"/>
      <c r="F768" s="108"/>
      <c r="G768" s="108"/>
      <c r="H768" s="108"/>
    </row>
    <row r="769" spans="1:10">
      <c r="A769" s="13" t="s">
        <v>10</v>
      </c>
      <c r="B769" s="14" t="s">
        <v>11</v>
      </c>
      <c r="C769" s="39">
        <v>55</v>
      </c>
      <c r="D769" s="40" t="s">
        <v>12</v>
      </c>
      <c r="E769" s="17">
        <v>41875.78</v>
      </c>
      <c r="F769" s="17">
        <v>217253.03</v>
      </c>
      <c r="G769" s="17">
        <v>226002.8</v>
      </c>
      <c r="H769" s="18">
        <v>33126.01</v>
      </c>
    </row>
    <row r="770" spans="1:10" ht="12.75" customHeight="1">
      <c r="A770" s="19"/>
      <c r="B770" s="20"/>
      <c r="C770" s="21"/>
      <c r="D770" s="41" t="s">
        <v>13</v>
      </c>
      <c r="E770" s="28" t="s">
        <v>302</v>
      </c>
      <c r="F770" s="28" t="s">
        <v>202</v>
      </c>
      <c r="G770" s="28" t="s">
        <v>303</v>
      </c>
      <c r="H770" s="29">
        <v>870</v>
      </c>
    </row>
    <row r="771" spans="1:10" ht="12.75" customHeight="1">
      <c r="A771" s="25"/>
      <c r="B771" s="26"/>
      <c r="C771" s="27"/>
      <c r="D771" s="41" t="s">
        <v>14</v>
      </c>
      <c r="E771" s="28">
        <v>31059.86</v>
      </c>
      <c r="F771" s="28">
        <v>162250.76</v>
      </c>
      <c r="G771" s="28">
        <v>167552.32000000001</v>
      </c>
      <c r="H771" s="29">
        <v>25758.3</v>
      </c>
    </row>
    <row r="772" spans="1:10" ht="12.75" customHeight="1">
      <c r="A772" s="25"/>
      <c r="B772" s="26"/>
      <c r="C772" s="27"/>
      <c r="D772" s="30" t="s">
        <v>15</v>
      </c>
      <c r="E772" s="28"/>
      <c r="F772" s="28"/>
      <c r="G772" s="28"/>
      <c r="H772" s="29"/>
    </row>
    <row r="773" spans="1:10" ht="12.75" customHeight="1">
      <c r="A773" s="25"/>
      <c r="B773" s="26"/>
      <c r="C773" s="27"/>
      <c r="D773" s="31" t="s">
        <v>27</v>
      </c>
      <c r="E773" s="28">
        <f>E771*J773</f>
        <v>5.6839543800000003</v>
      </c>
      <c r="F773" s="28">
        <f>F771*J773</f>
        <v>29.691889080000003</v>
      </c>
      <c r="G773" s="28">
        <f>G771*J773</f>
        <v>30.662074560000001</v>
      </c>
      <c r="H773" s="29">
        <f>H771*J773</f>
        <v>4.7137688999999998</v>
      </c>
      <c r="J773" s="3">
        <v>1.83E-4</v>
      </c>
    </row>
    <row r="774" spans="1:10" ht="12.75" customHeight="1">
      <c r="A774" s="25"/>
      <c r="B774" s="26"/>
      <c r="C774" s="27"/>
      <c r="D774" s="31" t="s">
        <v>17</v>
      </c>
      <c r="E774" s="28">
        <f>E771*J774</f>
        <v>3997.8077601800001</v>
      </c>
      <c r="F774" s="28">
        <f>F771*J774</f>
        <v>20883.782071879999</v>
      </c>
      <c r="G774" s="28">
        <f>G771*J774</f>
        <v>21566.161764159999</v>
      </c>
      <c r="H774" s="29">
        <f>H771*J774</f>
        <v>3315.4280678999999</v>
      </c>
      <c r="J774" s="3">
        <v>0.12871299999999999</v>
      </c>
    </row>
    <row r="775" spans="1:10" ht="12.75" customHeight="1">
      <c r="A775" s="25"/>
      <c r="B775" s="26"/>
      <c r="C775" s="27"/>
      <c r="D775" s="31" t="s">
        <v>18</v>
      </c>
      <c r="E775" s="28">
        <f>E771*J775</f>
        <v>4926.2180354399998</v>
      </c>
      <c r="F775" s="28">
        <f>F771*J775</f>
        <v>25733.619539039999</v>
      </c>
      <c r="G775" s="28">
        <f>G771*J775</f>
        <v>26574.468161280001</v>
      </c>
      <c r="H775" s="29">
        <f>H771*J775</f>
        <v>4085.3694131999996</v>
      </c>
      <c r="J775" s="3">
        <v>0.15860399999999999</v>
      </c>
    </row>
    <row r="776" spans="1:10" ht="12.75" customHeight="1">
      <c r="A776" s="25"/>
      <c r="B776" s="26"/>
      <c r="C776" s="27"/>
      <c r="D776" s="31" t="s">
        <v>19</v>
      </c>
      <c r="E776" s="28">
        <f>E771*J776</f>
        <v>2576.7881053199999</v>
      </c>
      <c r="F776" s="28">
        <f>F771*J776</f>
        <v>13460.647551120001</v>
      </c>
      <c r="G776" s="28">
        <f>G771*J776</f>
        <v>13900.475571839999</v>
      </c>
      <c r="H776" s="29">
        <f>H771*J776</f>
        <v>2136.9600845999998</v>
      </c>
      <c r="J776" s="3">
        <v>8.2961999999999994E-2</v>
      </c>
    </row>
    <row r="777" spans="1:10" ht="12.75" customHeight="1">
      <c r="A777" s="25"/>
      <c r="B777" s="26"/>
      <c r="C777" s="27"/>
      <c r="D777" s="31" t="s">
        <v>20</v>
      </c>
      <c r="E777" s="28">
        <f>E771*J777</f>
        <v>4433.6086558400002</v>
      </c>
      <c r="F777" s="28">
        <f>F771*J777</f>
        <v>23160.322485440003</v>
      </c>
      <c r="G777" s="28">
        <f>G771*J777</f>
        <v>23917.088366080003</v>
      </c>
      <c r="H777" s="29">
        <f>J777*H771</f>
        <v>3676.8427752000002</v>
      </c>
      <c r="J777" s="3">
        <v>0.14274400000000001</v>
      </c>
    </row>
    <row r="778" spans="1:10" ht="22.5">
      <c r="A778" s="25"/>
      <c r="B778" s="26"/>
      <c r="C778" s="27"/>
      <c r="D778" s="31" t="s">
        <v>21</v>
      </c>
      <c r="E778" s="28">
        <f>E771*J778</f>
        <v>3637.8239827800003</v>
      </c>
      <c r="F778" s="28">
        <f>F771*J778</f>
        <v>19003.29576348</v>
      </c>
      <c r="G778" s="28">
        <f>G771*J778</f>
        <v>19624.230375360003</v>
      </c>
      <c r="H778" s="29">
        <f>H771*J778</f>
        <v>3016.8893708999999</v>
      </c>
      <c r="J778" s="3">
        <v>0.117123</v>
      </c>
    </row>
    <row r="779" spans="1:10" ht="12.75" customHeight="1">
      <c r="A779" s="25"/>
      <c r="B779" s="26"/>
      <c r="C779" s="27"/>
      <c r="D779" s="31" t="s">
        <v>22</v>
      </c>
      <c r="E779" s="28">
        <f>E771*J779</f>
        <v>132.6256022</v>
      </c>
      <c r="F779" s="28">
        <f>F771*J779</f>
        <v>692.81074520000004</v>
      </c>
      <c r="G779" s="28">
        <f>G771*J779</f>
        <v>715.44840640000007</v>
      </c>
      <c r="H779" s="29">
        <f>H771*J779</f>
        <v>109.98794100000001</v>
      </c>
      <c r="J779" s="3">
        <v>4.2700000000000004E-3</v>
      </c>
    </row>
    <row r="780" spans="1:10" ht="12.75" customHeight="1">
      <c r="A780" s="25"/>
      <c r="B780" s="26"/>
      <c r="C780" s="27"/>
      <c r="D780" s="31" t="s">
        <v>23</v>
      </c>
      <c r="E780" s="28">
        <f>E771*J780</f>
        <v>4812.5389478400002</v>
      </c>
      <c r="F780" s="28">
        <f>F771*J780</f>
        <v>25139.78175744</v>
      </c>
      <c r="G780" s="28">
        <f>G771*J780</f>
        <v>25961.226670079999</v>
      </c>
      <c r="H780" s="29">
        <f>H771*J780</f>
        <v>3991.0940351999998</v>
      </c>
      <c r="J780" s="3">
        <v>0.154944</v>
      </c>
    </row>
    <row r="781" spans="1:10" ht="22.5">
      <c r="A781" s="25"/>
      <c r="B781" s="26"/>
      <c r="C781" s="27"/>
      <c r="D781" s="31" t="s">
        <v>24</v>
      </c>
      <c r="E781" s="28">
        <f>E771*J781</f>
        <v>5740.9492231000004</v>
      </c>
      <c r="F781" s="28">
        <f>F771*J781</f>
        <v>29989.619224600003</v>
      </c>
      <c r="G781" s="28">
        <f>G771*J781</f>
        <v>30969.533067200002</v>
      </c>
      <c r="H781" s="29">
        <f>H771*J781</f>
        <v>4761.0353804999995</v>
      </c>
      <c r="J781" s="3">
        <v>0.184835</v>
      </c>
    </row>
    <row r="782" spans="1:10" ht="12.75" customHeight="1">
      <c r="A782" s="25"/>
      <c r="B782" s="26"/>
      <c r="C782" s="27"/>
      <c r="D782" s="31" t="s">
        <v>25</v>
      </c>
      <c r="E782" s="28">
        <f>E771*J782</f>
        <v>795.78467306000005</v>
      </c>
      <c r="F782" s="28">
        <f>F771*J782</f>
        <v>4157.02672196</v>
      </c>
      <c r="G782" s="28">
        <f>G771*J782</f>
        <v>4292.8579907200001</v>
      </c>
      <c r="H782" s="29">
        <f>H771*J782</f>
        <v>659.95340429999999</v>
      </c>
      <c r="J782" s="3">
        <v>2.5621000000000001E-2</v>
      </c>
    </row>
    <row r="783" spans="1:10" ht="12.75" customHeight="1">
      <c r="A783" s="25"/>
      <c r="B783" s="26"/>
      <c r="C783" s="27"/>
      <c r="D783" s="41" t="s">
        <v>26</v>
      </c>
      <c r="E783" s="28" t="s">
        <v>304</v>
      </c>
      <c r="F783" s="28" t="s">
        <v>305</v>
      </c>
      <c r="G783" s="28" t="s">
        <v>306</v>
      </c>
      <c r="H783" s="29" t="s">
        <v>307</v>
      </c>
    </row>
    <row r="784" spans="1:10" ht="13.5" customHeight="1" thickBot="1">
      <c r="A784" s="33"/>
      <c r="B784" s="34"/>
      <c r="C784" s="35"/>
      <c r="D784" s="43" t="s">
        <v>29</v>
      </c>
      <c r="E784" s="57">
        <v>897.18</v>
      </c>
      <c r="F784" s="57"/>
      <c r="G784" s="57">
        <v>897.18</v>
      </c>
      <c r="H784" s="58"/>
    </row>
    <row r="785" spans="1:10" customFormat="1" ht="15.75" thickBot="1">
      <c r="A785" s="38"/>
      <c r="D785" s="116"/>
      <c r="E785" s="108"/>
      <c r="F785" s="108"/>
      <c r="G785" s="108"/>
      <c r="H785" s="108"/>
    </row>
    <row r="786" spans="1:10">
      <c r="A786" s="13" t="s">
        <v>10</v>
      </c>
      <c r="B786" s="14" t="s">
        <v>11</v>
      </c>
      <c r="C786" s="39">
        <v>56</v>
      </c>
      <c r="D786" s="40" t="s">
        <v>12</v>
      </c>
      <c r="E786" s="17">
        <v>104674</v>
      </c>
      <c r="F786" s="17">
        <v>235857.68</v>
      </c>
      <c r="G786" s="17">
        <v>214302.97</v>
      </c>
      <c r="H786" s="18">
        <v>126228.71</v>
      </c>
    </row>
    <row r="787" spans="1:10" ht="12.75" customHeight="1">
      <c r="A787" s="19"/>
      <c r="B787" s="20"/>
      <c r="C787" s="21"/>
      <c r="D787" s="41" t="s">
        <v>13</v>
      </c>
      <c r="E787" s="28" t="s">
        <v>308</v>
      </c>
      <c r="F787" s="28" t="s">
        <v>309</v>
      </c>
      <c r="G787" s="28" t="s">
        <v>310</v>
      </c>
      <c r="H787" s="29" t="s">
        <v>311</v>
      </c>
    </row>
    <row r="788" spans="1:10" ht="12.75" customHeight="1">
      <c r="A788" s="25"/>
      <c r="B788" s="26"/>
      <c r="C788" s="27"/>
      <c r="D788" s="41" t="s">
        <v>14</v>
      </c>
      <c r="E788" s="28">
        <v>76779.95</v>
      </c>
      <c r="F788" s="28">
        <v>177640.56</v>
      </c>
      <c r="G788" s="28">
        <v>159612.94</v>
      </c>
      <c r="H788" s="29">
        <v>94807.57</v>
      </c>
    </row>
    <row r="789" spans="1:10" ht="12.75" customHeight="1">
      <c r="A789" s="25"/>
      <c r="B789" s="26"/>
      <c r="C789" s="27"/>
      <c r="D789" s="30" t="s">
        <v>15</v>
      </c>
      <c r="E789" s="28"/>
      <c r="F789" s="28"/>
      <c r="G789" s="28"/>
      <c r="H789" s="29"/>
    </row>
    <row r="790" spans="1:10" ht="12.75" customHeight="1">
      <c r="A790" s="25"/>
      <c r="B790" s="26"/>
      <c r="C790" s="27"/>
      <c r="D790" s="31" t="s">
        <v>27</v>
      </c>
      <c r="E790" s="28">
        <f>E788*J790</f>
        <v>14.050730849999999</v>
      </c>
      <c r="F790" s="28">
        <f>F788*J790</f>
        <v>32.508222480000001</v>
      </c>
      <c r="G790" s="28">
        <f>G788*J790</f>
        <v>29.20916802</v>
      </c>
      <c r="H790" s="29">
        <f>H788*J790</f>
        <v>17.349785310000001</v>
      </c>
      <c r="J790" s="3">
        <v>1.83E-4</v>
      </c>
    </row>
    <row r="791" spans="1:10" ht="12.75" customHeight="1">
      <c r="A791" s="25"/>
      <c r="B791" s="26"/>
      <c r="C791" s="27"/>
      <c r="D791" s="31" t="s">
        <v>17</v>
      </c>
      <c r="E791" s="28">
        <f>E788*J791</f>
        <v>9882.5777043499984</v>
      </c>
      <c r="F791" s="28">
        <f>F788*J791</f>
        <v>22864.649399279999</v>
      </c>
      <c r="G791" s="28">
        <f>G788*J791</f>
        <v>20544.260346219999</v>
      </c>
      <c r="H791" s="29">
        <f>H788*J791</f>
        <v>12202.96675741</v>
      </c>
      <c r="J791" s="3">
        <v>0.12871299999999999</v>
      </c>
    </row>
    <row r="792" spans="1:10" ht="12.75" customHeight="1">
      <c r="A792" s="25"/>
      <c r="B792" s="26"/>
      <c r="C792" s="27"/>
      <c r="D792" s="31" t="s">
        <v>18</v>
      </c>
      <c r="E792" s="28">
        <f>E788*J792</f>
        <v>12177.607189799999</v>
      </c>
      <c r="F792" s="28">
        <f>F788*J792</f>
        <v>28174.503378239999</v>
      </c>
      <c r="G792" s="28">
        <f>G788*J792</f>
        <v>25315.250735760001</v>
      </c>
      <c r="H792" s="29">
        <f>H788*J792</f>
        <v>15036.859832280001</v>
      </c>
      <c r="J792" s="3">
        <v>0.15860399999999999</v>
      </c>
    </row>
    <row r="793" spans="1:10" ht="12.75" customHeight="1">
      <c r="A793" s="25"/>
      <c r="B793" s="26"/>
      <c r="C793" s="27"/>
      <c r="D793" s="31" t="s">
        <v>19</v>
      </c>
      <c r="E793" s="28">
        <f>E788*J793</f>
        <v>6369.8182118999994</v>
      </c>
      <c r="F793" s="28">
        <f>F788*J793</f>
        <v>14737.416138719998</v>
      </c>
      <c r="G793" s="28">
        <f>G788*J793</f>
        <v>13241.808728279999</v>
      </c>
      <c r="H793" s="29">
        <f>H788*J793</f>
        <v>7865.4256223399998</v>
      </c>
      <c r="J793" s="3">
        <v>8.2961999999999994E-2</v>
      </c>
    </row>
    <row r="794" spans="1:10" ht="12.75" customHeight="1">
      <c r="A794" s="25"/>
      <c r="B794" s="26"/>
      <c r="C794" s="27"/>
      <c r="D794" s="31" t="s">
        <v>20</v>
      </c>
      <c r="E794" s="28">
        <f>E788*J794</f>
        <v>10959.877182800001</v>
      </c>
      <c r="F794" s="28">
        <f>F788*J794</f>
        <v>25357.12409664</v>
      </c>
      <c r="G794" s="28">
        <f>G788*J794</f>
        <v>22783.789507360001</v>
      </c>
      <c r="H794" s="29">
        <f>J794*H788</f>
        <v>13533.211772080002</v>
      </c>
      <c r="J794" s="3">
        <v>0.14274400000000001</v>
      </c>
    </row>
    <row r="795" spans="1:10" ht="22.5">
      <c r="A795" s="25"/>
      <c r="B795" s="26"/>
      <c r="C795" s="27"/>
      <c r="D795" s="31" t="s">
        <v>21</v>
      </c>
      <c r="E795" s="28">
        <f>E788*J795</f>
        <v>8992.6980838500003</v>
      </c>
      <c r="F795" s="28">
        <f>F788*J795</f>
        <v>20805.795308880002</v>
      </c>
      <c r="G795" s="28">
        <f>G788*J795</f>
        <v>18694.346371620002</v>
      </c>
      <c r="H795" s="29">
        <f>H788*J795</f>
        <v>11104.14702111</v>
      </c>
      <c r="J795" s="3">
        <v>0.117123</v>
      </c>
    </row>
    <row r="796" spans="1:10" ht="12.75" customHeight="1">
      <c r="A796" s="25"/>
      <c r="B796" s="26"/>
      <c r="C796" s="27"/>
      <c r="D796" s="31" t="s">
        <v>22</v>
      </c>
      <c r="E796" s="28">
        <f>E788*J796</f>
        <v>327.85038650000001</v>
      </c>
      <c r="F796" s="28">
        <f>F788*J796</f>
        <v>758.52519120000011</v>
      </c>
      <c r="G796" s="28">
        <f>G788*J796</f>
        <v>681.54725380000002</v>
      </c>
      <c r="H796" s="29">
        <f>H788*J796</f>
        <v>404.82832390000004</v>
      </c>
      <c r="J796" s="3">
        <v>4.2700000000000004E-3</v>
      </c>
    </row>
    <row r="797" spans="1:10" ht="12.75" customHeight="1">
      <c r="A797" s="25"/>
      <c r="B797" s="26"/>
      <c r="C797" s="27"/>
      <c r="D797" s="31" t="s">
        <v>23</v>
      </c>
      <c r="E797" s="28">
        <f>E788*J797</f>
        <v>11896.5925728</v>
      </c>
      <c r="F797" s="28">
        <f>F788*J797</f>
        <v>27524.338928639998</v>
      </c>
      <c r="G797" s="28">
        <f>G788*J797</f>
        <v>24731.067375359999</v>
      </c>
      <c r="H797" s="29">
        <f>H788*J797</f>
        <v>14689.864126080001</v>
      </c>
      <c r="J797" s="3">
        <v>0.154944</v>
      </c>
    </row>
    <row r="798" spans="1:10" ht="22.5">
      <c r="A798" s="25"/>
      <c r="B798" s="26"/>
      <c r="C798" s="27"/>
      <c r="D798" s="31" t="s">
        <v>24</v>
      </c>
      <c r="E798" s="28">
        <f>E788*J798</f>
        <v>14191.622058249999</v>
      </c>
      <c r="F798" s="28">
        <f>F788*J798</f>
        <v>32834.192907600001</v>
      </c>
      <c r="G798" s="28">
        <f>G788*J798</f>
        <v>29502.057764900001</v>
      </c>
      <c r="H798" s="29">
        <f>H788*J798</f>
        <v>17523.75720095</v>
      </c>
      <c r="J798" s="3">
        <v>0.184835</v>
      </c>
    </row>
    <row r="799" spans="1:10" ht="12.75" customHeight="1">
      <c r="A799" s="25"/>
      <c r="B799" s="26"/>
      <c r="C799" s="27"/>
      <c r="D799" s="31" t="s">
        <v>25</v>
      </c>
      <c r="E799" s="28">
        <f>E788*J799</f>
        <v>1967.17909895</v>
      </c>
      <c r="F799" s="28">
        <f>F788*J799</f>
        <v>4551.3287877600005</v>
      </c>
      <c r="G799" s="28">
        <f>G788*J799</f>
        <v>4089.4431357400003</v>
      </c>
      <c r="H799" s="29">
        <f>H788*J799</f>
        <v>2429.0647509700002</v>
      </c>
      <c r="J799" s="3">
        <v>2.5621000000000001E-2</v>
      </c>
    </row>
    <row r="800" spans="1:10" ht="12.75" customHeight="1">
      <c r="A800" s="25"/>
      <c r="B800" s="26"/>
      <c r="C800" s="27"/>
      <c r="D800" s="41" t="s">
        <v>26</v>
      </c>
      <c r="E800" s="28" t="s">
        <v>312</v>
      </c>
      <c r="F800" s="28" t="s">
        <v>313</v>
      </c>
      <c r="G800" s="28" t="s">
        <v>314</v>
      </c>
      <c r="H800" s="29" t="s">
        <v>315</v>
      </c>
    </row>
    <row r="801" spans="1:10" ht="13.5" customHeight="1" thickBot="1">
      <c r="A801" s="33"/>
      <c r="B801" s="34"/>
      <c r="C801" s="35"/>
      <c r="D801" s="43" t="s">
        <v>29</v>
      </c>
      <c r="E801" s="57" t="s">
        <v>256</v>
      </c>
      <c r="F801" s="57"/>
      <c r="G801" s="57" t="s">
        <v>256</v>
      </c>
      <c r="H801" s="58"/>
    </row>
    <row r="802" spans="1:10" customFormat="1" ht="15.75" thickBot="1">
      <c r="A802" s="38"/>
      <c r="D802" s="116"/>
      <c r="E802" s="108"/>
      <c r="F802" s="108"/>
      <c r="G802" s="108"/>
      <c r="H802" s="108"/>
    </row>
    <row r="803" spans="1:10">
      <c r="A803" s="13" t="s">
        <v>10</v>
      </c>
      <c r="B803" s="14" t="s">
        <v>11</v>
      </c>
      <c r="C803" s="39">
        <v>57</v>
      </c>
      <c r="D803" s="40" t="s">
        <v>12</v>
      </c>
      <c r="E803" s="17">
        <v>67873.679999999993</v>
      </c>
      <c r="F803" s="17">
        <v>216896.04</v>
      </c>
      <c r="G803" s="17">
        <v>231284.89</v>
      </c>
      <c r="H803" s="18">
        <v>53484.83</v>
      </c>
    </row>
    <row r="804" spans="1:10" ht="12.75" customHeight="1">
      <c r="A804" s="19"/>
      <c r="B804" s="20"/>
      <c r="C804" s="21"/>
      <c r="D804" s="41" t="s">
        <v>13</v>
      </c>
      <c r="E804" s="28" t="s">
        <v>316</v>
      </c>
      <c r="F804" s="28" t="s">
        <v>48</v>
      </c>
      <c r="G804" s="28" t="s">
        <v>317</v>
      </c>
      <c r="H804" s="29" t="s">
        <v>318</v>
      </c>
    </row>
    <row r="805" spans="1:10" ht="12.75" customHeight="1">
      <c r="A805" s="25"/>
      <c r="B805" s="26"/>
      <c r="C805" s="27"/>
      <c r="D805" s="41" t="s">
        <v>14</v>
      </c>
      <c r="E805" s="28">
        <v>48786.75</v>
      </c>
      <c r="F805" s="28">
        <v>160897.56</v>
      </c>
      <c r="G805" s="28">
        <v>170505.13</v>
      </c>
      <c r="H805" s="29">
        <v>39179.18</v>
      </c>
    </row>
    <row r="806" spans="1:10" ht="12.75" customHeight="1">
      <c r="A806" s="25"/>
      <c r="B806" s="26"/>
      <c r="C806" s="27"/>
      <c r="D806" s="30" t="s">
        <v>15</v>
      </c>
      <c r="E806" s="28"/>
      <c r="F806" s="28"/>
      <c r="G806" s="28"/>
      <c r="H806" s="29"/>
    </row>
    <row r="807" spans="1:10" ht="12.75" customHeight="1">
      <c r="A807" s="25"/>
      <c r="B807" s="26"/>
      <c r="C807" s="27"/>
      <c r="D807" s="31" t="s">
        <v>27</v>
      </c>
      <c r="E807" s="28">
        <f>E805*J807</f>
        <v>8.9279752499999994</v>
      </c>
      <c r="F807" s="28">
        <f>F805*J807</f>
        <v>29.44425348</v>
      </c>
      <c r="G807" s="28">
        <f>G805*J807</f>
        <v>31.202438790000002</v>
      </c>
      <c r="H807" s="29">
        <f>H805*J807</f>
        <v>7.1697899400000003</v>
      </c>
      <c r="J807" s="3">
        <v>1.83E-4</v>
      </c>
    </row>
    <row r="808" spans="1:10" ht="12.75" customHeight="1">
      <c r="A808" s="25"/>
      <c r="B808" s="26"/>
      <c r="C808" s="27"/>
      <c r="D808" s="31" t="s">
        <v>17</v>
      </c>
      <c r="E808" s="28">
        <f>E805*J808</f>
        <v>6279.48895275</v>
      </c>
      <c r="F808" s="28">
        <f>F805*J808</f>
        <v>20709.607640279999</v>
      </c>
      <c r="G808" s="28">
        <f>G805*J808</f>
        <v>21946.22679769</v>
      </c>
      <c r="H808" s="29">
        <f>H805*J808</f>
        <v>5042.8697953399997</v>
      </c>
      <c r="J808" s="3">
        <v>0.12871299999999999</v>
      </c>
    </row>
    <row r="809" spans="1:10" ht="12.75" customHeight="1">
      <c r="A809" s="25"/>
      <c r="B809" s="26"/>
      <c r="C809" s="27"/>
      <c r="D809" s="31" t="s">
        <v>18</v>
      </c>
      <c r="E809" s="28">
        <f>E805*J809</f>
        <v>7737.7736969999996</v>
      </c>
      <c r="F809" s="28">
        <f>F805*J809</f>
        <v>25518.996606239998</v>
      </c>
      <c r="G809" s="28">
        <f>G805*J809</f>
        <v>27042.795638520001</v>
      </c>
      <c r="H809" s="29">
        <f>H805*J809</f>
        <v>6213.97466472</v>
      </c>
      <c r="J809" s="3">
        <v>0.15860399999999999</v>
      </c>
    </row>
    <row r="810" spans="1:10" ht="12.75" customHeight="1">
      <c r="A810" s="25"/>
      <c r="B810" s="26"/>
      <c r="C810" s="27"/>
      <c r="D810" s="31" t="s">
        <v>19</v>
      </c>
      <c r="E810" s="28">
        <f>E805*J810</f>
        <v>4047.4463534999995</v>
      </c>
      <c r="F810" s="28">
        <f>F805*J810</f>
        <v>13348.383372719998</v>
      </c>
      <c r="G810" s="28">
        <f>G805*J810</f>
        <v>14145.446595059999</v>
      </c>
      <c r="H810" s="29">
        <f>H805*J810</f>
        <v>3250.3831311599997</v>
      </c>
      <c r="J810" s="3">
        <v>8.2961999999999994E-2</v>
      </c>
    </row>
    <row r="811" spans="1:10" ht="12.75" customHeight="1">
      <c r="A811" s="25"/>
      <c r="B811" s="26"/>
      <c r="C811" s="27"/>
      <c r="D811" s="31" t="s">
        <v>20</v>
      </c>
      <c r="E811" s="28">
        <f>E805*J811</f>
        <v>6964.0158420000007</v>
      </c>
      <c r="F811" s="28">
        <f>F805*J811</f>
        <v>22967.161304640002</v>
      </c>
      <c r="G811" s="28">
        <f>G805*J811</f>
        <v>24338.584276720001</v>
      </c>
      <c r="H811" s="29">
        <f>J811*H805</f>
        <v>5592.5928699200003</v>
      </c>
      <c r="J811" s="3">
        <v>0.14274400000000001</v>
      </c>
    </row>
    <row r="812" spans="1:10" ht="22.5">
      <c r="A812" s="25"/>
      <c r="B812" s="26"/>
      <c r="C812" s="27"/>
      <c r="D812" s="31" t="s">
        <v>21</v>
      </c>
      <c r="E812" s="28">
        <f>E805*J812</f>
        <v>5714.0505202499999</v>
      </c>
      <c r="F812" s="28">
        <f>F805*J812</f>
        <v>18844.80491988</v>
      </c>
      <c r="G812" s="28">
        <f>G805*J812</f>
        <v>19970.072340990002</v>
      </c>
      <c r="H812" s="29">
        <f>H805*J812</f>
        <v>4588.7830991400006</v>
      </c>
      <c r="J812" s="3">
        <v>0.117123</v>
      </c>
    </row>
    <row r="813" spans="1:10" ht="12.75" customHeight="1">
      <c r="A813" s="25"/>
      <c r="B813" s="26"/>
      <c r="C813" s="27"/>
      <c r="D813" s="31" t="s">
        <v>22</v>
      </c>
      <c r="E813" s="28">
        <f>E805*J813</f>
        <v>208.31942250000003</v>
      </c>
      <c r="F813" s="28">
        <f>F805*J813</f>
        <v>687.0325812000001</v>
      </c>
      <c r="G813" s="28">
        <f>G805*J813</f>
        <v>728.05690510000011</v>
      </c>
      <c r="H813" s="29">
        <f>H805*J813</f>
        <v>167.29509860000002</v>
      </c>
      <c r="J813" s="3">
        <v>4.2700000000000004E-3</v>
      </c>
    </row>
    <row r="814" spans="1:10" ht="12.75" customHeight="1">
      <c r="A814" s="25"/>
      <c r="B814" s="26"/>
      <c r="C814" s="27"/>
      <c r="D814" s="31" t="s">
        <v>23</v>
      </c>
      <c r="E814" s="28">
        <f>E805*J814</f>
        <v>7559.2141920000004</v>
      </c>
      <c r="F814" s="28">
        <f>F805*J814</f>
        <v>24930.111536640001</v>
      </c>
      <c r="G814" s="28">
        <f>G805*J814</f>
        <v>26418.74686272</v>
      </c>
      <c r="H814" s="29">
        <f>H805*J814</f>
        <v>6070.5788659199998</v>
      </c>
      <c r="J814" s="3">
        <v>0.154944</v>
      </c>
    </row>
    <row r="815" spans="1:10" ht="22.5">
      <c r="A815" s="25"/>
      <c r="B815" s="26"/>
      <c r="C815" s="27"/>
      <c r="D815" s="31" t="s">
        <v>24</v>
      </c>
      <c r="E815" s="28">
        <f>E805*J815</f>
        <v>9017.49893625</v>
      </c>
      <c r="F815" s="28">
        <f>F805*J815</f>
        <v>29739.5005026</v>
      </c>
      <c r="G815" s="28">
        <f>G805*J815</f>
        <v>31515.315703550001</v>
      </c>
      <c r="H815" s="29">
        <f>H805*J815</f>
        <v>7241.6837353000001</v>
      </c>
      <c r="J815" s="3">
        <v>0.184835</v>
      </c>
    </row>
    <row r="816" spans="1:10" ht="12.75" customHeight="1">
      <c r="A816" s="25"/>
      <c r="B816" s="26"/>
      <c r="C816" s="27"/>
      <c r="D816" s="31" t="s">
        <v>25</v>
      </c>
      <c r="E816" s="28">
        <f>E805*J816</f>
        <v>1249.9653217500002</v>
      </c>
      <c r="F816" s="28">
        <f>F805*J816</f>
        <v>4122.3563847599999</v>
      </c>
      <c r="G816" s="28">
        <f>G805*J816</f>
        <v>4368.51193573</v>
      </c>
      <c r="H816" s="29">
        <f>H805*J816</f>
        <v>1003.80977078</v>
      </c>
      <c r="J816" s="3">
        <v>2.5621000000000001E-2</v>
      </c>
    </row>
    <row r="817" spans="1:10" ht="12.75" customHeight="1">
      <c r="A817" s="25"/>
      <c r="B817" s="26"/>
      <c r="C817" s="27"/>
      <c r="D817" s="41" t="s">
        <v>26</v>
      </c>
      <c r="E817" s="28" t="s">
        <v>319</v>
      </c>
      <c r="F817" s="28" t="s">
        <v>320</v>
      </c>
      <c r="G817" s="28" t="s">
        <v>321</v>
      </c>
      <c r="H817" s="29" t="s">
        <v>322</v>
      </c>
    </row>
    <row r="818" spans="1:10" ht="13.5" customHeight="1" thickBot="1">
      <c r="A818" s="33"/>
      <c r="B818" s="34"/>
      <c r="C818" s="35"/>
      <c r="D818" s="43" t="s">
        <v>29</v>
      </c>
      <c r="E818" s="57" t="s">
        <v>323</v>
      </c>
      <c r="F818" s="57"/>
      <c r="G818" s="57" t="s">
        <v>324</v>
      </c>
      <c r="H818" s="58" t="s">
        <v>34</v>
      </c>
    </row>
    <row r="819" spans="1:10" customFormat="1" ht="15.75" thickBot="1">
      <c r="A819" s="38"/>
      <c r="D819" s="116"/>
      <c r="E819" s="108"/>
      <c r="F819" s="108"/>
      <c r="G819" s="108"/>
      <c r="H819" s="108"/>
    </row>
    <row r="820" spans="1:10">
      <c r="A820" s="13" t="s">
        <v>10</v>
      </c>
      <c r="B820" s="14" t="s">
        <v>11</v>
      </c>
      <c r="C820" s="39">
        <v>58</v>
      </c>
      <c r="D820" s="40" t="s">
        <v>12</v>
      </c>
      <c r="E820" s="55">
        <v>74775.14</v>
      </c>
      <c r="F820" s="55">
        <v>203067.51</v>
      </c>
      <c r="G820" s="55">
        <v>218528.07</v>
      </c>
      <c r="H820" s="56">
        <v>59314.58</v>
      </c>
    </row>
    <row r="821" spans="1:10" ht="12.75" customHeight="1">
      <c r="A821" s="19"/>
      <c r="B821" s="20"/>
      <c r="C821" s="21"/>
      <c r="D821" s="41" t="s">
        <v>13</v>
      </c>
      <c r="E821" s="28" t="s">
        <v>325</v>
      </c>
      <c r="F821" s="28" t="s">
        <v>55</v>
      </c>
      <c r="G821" s="28" t="s">
        <v>326</v>
      </c>
      <c r="H821" s="29" t="s">
        <v>327</v>
      </c>
    </row>
    <row r="822" spans="1:10" ht="12.75" customHeight="1">
      <c r="A822" s="25"/>
      <c r="B822" s="26"/>
      <c r="C822" s="27"/>
      <c r="D822" s="41" t="s">
        <v>14</v>
      </c>
      <c r="E822" s="28">
        <v>56530.57</v>
      </c>
      <c r="F822" s="28">
        <v>152812.89000000001</v>
      </c>
      <c r="G822" s="28">
        <v>163791.38</v>
      </c>
      <c r="H822" s="29">
        <v>45552.08</v>
      </c>
    </row>
    <row r="823" spans="1:10" ht="12.75" customHeight="1">
      <c r="A823" s="25"/>
      <c r="B823" s="26"/>
      <c r="C823" s="27"/>
      <c r="D823" s="30" t="s">
        <v>15</v>
      </c>
      <c r="E823" s="28"/>
      <c r="F823" s="28"/>
      <c r="G823" s="28"/>
      <c r="H823" s="29"/>
    </row>
    <row r="824" spans="1:10" ht="12.75" customHeight="1">
      <c r="A824" s="25"/>
      <c r="B824" s="26"/>
      <c r="C824" s="27"/>
      <c r="D824" s="31" t="s">
        <v>27</v>
      </c>
      <c r="E824" s="28">
        <f>E822*J824</f>
        <v>10.34509431</v>
      </c>
      <c r="F824" s="28">
        <f>F822*J824</f>
        <v>27.964758870000004</v>
      </c>
      <c r="G824" s="28">
        <f>G822*J824</f>
        <v>29.97382254</v>
      </c>
      <c r="H824" s="29">
        <f>H822*J824</f>
        <v>8.3360306400000006</v>
      </c>
      <c r="J824" s="3">
        <v>1.83E-4</v>
      </c>
    </row>
    <row r="825" spans="1:10" ht="12.75" customHeight="1">
      <c r="A825" s="25"/>
      <c r="B825" s="26"/>
      <c r="C825" s="27"/>
      <c r="D825" s="31" t="s">
        <v>17</v>
      </c>
      <c r="E825" s="28">
        <f>E822*J825</f>
        <v>7276.2192564099996</v>
      </c>
      <c r="F825" s="28">
        <f>F822*J825</f>
        <v>19669.005510570001</v>
      </c>
      <c r="G825" s="28">
        <f>G822*J825</f>
        <v>21082.079893940001</v>
      </c>
      <c r="H825" s="29">
        <f>H822*J825</f>
        <v>5863.1448730399998</v>
      </c>
      <c r="J825" s="3">
        <v>0.12871299999999999</v>
      </c>
    </row>
    <row r="826" spans="1:10" ht="12.75" customHeight="1">
      <c r="A826" s="25"/>
      <c r="B826" s="26"/>
      <c r="C826" s="27"/>
      <c r="D826" s="31" t="s">
        <v>18</v>
      </c>
      <c r="E826" s="28">
        <f>E822*J826</f>
        <v>8965.97452428</v>
      </c>
      <c r="F826" s="28">
        <f>F822*J826</f>
        <v>24236.735605560003</v>
      </c>
      <c r="G826" s="28">
        <f>G822*J826</f>
        <v>25977.968033519999</v>
      </c>
      <c r="H826" s="29">
        <f>H822*J826</f>
        <v>7224.7420963200002</v>
      </c>
      <c r="J826" s="3">
        <v>0.15860399999999999</v>
      </c>
    </row>
    <row r="827" spans="1:10" ht="12.75" customHeight="1">
      <c r="A827" s="25"/>
      <c r="B827" s="26"/>
      <c r="C827" s="27"/>
      <c r="D827" s="31" t="s">
        <v>19</v>
      </c>
      <c r="E827" s="28">
        <f>E822*J827</f>
        <v>4689.8891483399993</v>
      </c>
      <c r="F827" s="28">
        <f>F822*J827</f>
        <v>12677.662980180001</v>
      </c>
      <c r="G827" s="28">
        <f>G822*J827</f>
        <v>13588.46046756</v>
      </c>
      <c r="H827" s="29">
        <f>H822*J827</f>
        <v>3779.0916609599999</v>
      </c>
      <c r="J827" s="3">
        <v>8.2961999999999994E-2</v>
      </c>
    </row>
    <row r="828" spans="1:10" ht="12.75" customHeight="1">
      <c r="A828" s="25"/>
      <c r="B828" s="26"/>
      <c r="C828" s="27"/>
      <c r="D828" s="31" t="s">
        <v>20</v>
      </c>
      <c r="E828" s="28">
        <f>E822*J828</f>
        <v>8069.399684080001</v>
      </c>
      <c r="F828" s="28">
        <f>F822*J828</f>
        <v>21813.123170160005</v>
      </c>
      <c r="G828" s="28">
        <f>G822*J828</f>
        <v>23380.236746720002</v>
      </c>
      <c r="H828" s="29">
        <f>J828*H822</f>
        <v>6502.2861075200008</v>
      </c>
      <c r="J828" s="3">
        <v>0.14274400000000001</v>
      </c>
    </row>
    <row r="829" spans="1:10" ht="22.5">
      <c r="A829" s="25"/>
      <c r="B829" s="26"/>
      <c r="C829" s="27"/>
      <c r="D829" s="31" t="s">
        <v>21</v>
      </c>
      <c r="E829" s="28">
        <f>E822*J829</f>
        <v>6621.0299501099998</v>
      </c>
      <c r="F829" s="28">
        <f>F822*J829</f>
        <v>17897.904115470003</v>
      </c>
      <c r="G829" s="28">
        <f>G822*J829</f>
        <v>19183.73779974</v>
      </c>
      <c r="H829" s="29">
        <f>H822*J829</f>
        <v>5335.1962658400007</v>
      </c>
      <c r="J829" s="3">
        <v>0.117123</v>
      </c>
    </row>
    <row r="830" spans="1:10" ht="12.75" customHeight="1">
      <c r="A830" s="25"/>
      <c r="B830" s="26"/>
      <c r="C830" s="27"/>
      <c r="D830" s="31" t="s">
        <v>22</v>
      </c>
      <c r="E830" s="28">
        <f>E822*J830</f>
        <v>241.38553390000001</v>
      </c>
      <c r="F830" s="28">
        <f>F822*J830</f>
        <v>652.5110403000001</v>
      </c>
      <c r="G830" s="28">
        <f>G822*J830</f>
        <v>699.38919260000011</v>
      </c>
      <c r="H830" s="29">
        <f>H822*J830</f>
        <v>194.50738160000003</v>
      </c>
      <c r="J830" s="3">
        <v>4.2700000000000004E-3</v>
      </c>
    </row>
    <row r="831" spans="1:10" ht="12.75" customHeight="1">
      <c r="A831" s="25"/>
      <c r="B831" s="26"/>
      <c r="C831" s="27"/>
      <c r="D831" s="31" t="s">
        <v>23</v>
      </c>
      <c r="E831" s="28">
        <f>E822*J831</f>
        <v>8759.0726380800006</v>
      </c>
      <c r="F831" s="28">
        <f>F822*J831</f>
        <v>23677.440428160004</v>
      </c>
      <c r="G831" s="28">
        <f>G822*J831</f>
        <v>25378.491582720002</v>
      </c>
      <c r="H831" s="29">
        <f>H822*J831</f>
        <v>7058.0214835200004</v>
      </c>
      <c r="J831" s="3">
        <v>0.154944</v>
      </c>
    </row>
    <row r="832" spans="1:10" ht="22.5">
      <c r="A832" s="25"/>
      <c r="B832" s="26"/>
      <c r="C832" s="27"/>
      <c r="D832" s="31" t="s">
        <v>24</v>
      </c>
      <c r="E832" s="28">
        <f>E822*J832</f>
        <v>10448.82790595</v>
      </c>
      <c r="F832" s="28">
        <f>F822*J832</f>
        <v>28245.170523150002</v>
      </c>
      <c r="G832" s="28">
        <f>G822*J832</f>
        <v>30274.3797223</v>
      </c>
      <c r="H832" s="29">
        <f>H822*J832</f>
        <v>8419.6187067999999</v>
      </c>
      <c r="J832" s="3">
        <v>0.184835</v>
      </c>
    </row>
    <row r="833" spans="1:10" ht="12.75" customHeight="1">
      <c r="A833" s="25"/>
      <c r="B833" s="26"/>
      <c r="C833" s="27"/>
      <c r="D833" s="31" t="s">
        <v>25</v>
      </c>
      <c r="E833" s="28">
        <f>E822*J833</f>
        <v>1448.36973397</v>
      </c>
      <c r="F833" s="28">
        <f>F822*J833</f>
        <v>3915.2190546900006</v>
      </c>
      <c r="G833" s="28">
        <f>G822*J833</f>
        <v>4196.4989469800003</v>
      </c>
      <c r="H833" s="29">
        <f>H822*J833</f>
        <v>1167.0898416800001</v>
      </c>
      <c r="J833" s="3">
        <v>2.5621000000000001E-2</v>
      </c>
    </row>
    <row r="834" spans="1:10" ht="12.75" customHeight="1">
      <c r="A834" s="25"/>
      <c r="B834" s="26"/>
      <c r="C834" s="27"/>
      <c r="D834" s="41" t="s">
        <v>26</v>
      </c>
      <c r="E834" s="28" t="s">
        <v>328</v>
      </c>
      <c r="F834" s="28" t="s">
        <v>329</v>
      </c>
      <c r="G834" s="28" t="s">
        <v>330</v>
      </c>
      <c r="H834" s="29" t="s">
        <v>331</v>
      </c>
    </row>
    <row r="835" spans="1:10" ht="13.5" customHeight="1" thickBot="1">
      <c r="A835" s="33"/>
      <c r="B835" s="34"/>
      <c r="C835" s="35"/>
      <c r="D835" s="43" t="s">
        <v>29</v>
      </c>
      <c r="E835" s="57" t="s">
        <v>34</v>
      </c>
      <c r="F835" s="57"/>
      <c r="G835" s="57" t="s">
        <v>34</v>
      </c>
      <c r="H835" s="58"/>
    </row>
    <row r="836" spans="1:10" customFormat="1" ht="15.75" thickBot="1">
      <c r="A836" s="38"/>
      <c r="D836" s="116"/>
      <c r="E836" s="108"/>
      <c r="F836" s="108"/>
      <c r="G836" s="108"/>
      <c r="H836" s="108"/>
    </row>
    <row r="837" spans="1:10">
      <c r="A837" s="13" t="s">
        <v>10</v>
      </c>
      <c r="B837" s="14" t="s">
        <v>11</v>
      </c>
      <c r="C837" s="39">
        <v>59</v>
      </c>
      <c r="D837" s="40" t="s">
        <v>12</v>
      </c>
      <c r="E837" s="55">
        <v>66546.009999999995</v>
      </c>
      <c r="F837" s="55">
        <v>214138.3</v>
      </c>
      <c r="G837" s="55">
        <v>209460.35</v>
      </c>
      <c r="H837" s="56">
        <v>71223.960000000006</v>
      </c>
    </row>
    <row r="838" spans="1:10" ht="12.75" customHeight="1">
      <c r="A838" s="19"/>
      <c r="B838" s="20"/>
      <c r="C838" s="21"/>
      <c r="D838" s="41" t="s">
        <v>13</v>
      </c>
      <c r="E838" s="28" t="s">
        <v>332</v>
      </c>
      <c r="F838" s="28" t="s">
        <v>202</v>
      </c>
      <c r="G838" s="28" t="s">
        <v>333</v>
      </c>
      <c r="H838" s="29" t="s">
        <v>334</v>
      </c>
    </row>
    <row r="839" spans="1:10" ht="12.75" customHeight="1">
      <c r="A839" s="25"/>
      <c r="B839" s="26"/>
      <c r="C839" s="27"/>
      <c r="D839" s="41" t="s">
        <v>14</v>
      </c>
      <c r="E839" s="28">
        <v>50099.71</v>
      </c>
      <c r="F839" s="28">
        <v>160641.64000000001</v>
      </c>
      <c r="G839" s="28">
        <v>156273.84</v>
      </c>
      <c r="H839" s="29">
        <v>54467.51</v>
      </c>
    </row>
    <row r="840" spans="1:10" ht="12.75" customHeight="1">
      <c r="A840" s="25"/>
      <c r="B840" s="26"/>
      <c r="C840" s="27"/>
      <c r="D840" s="30" t="s">
        <v>15</v>
      </c>
      <c r="E840" s="28"/>
      <c r="F840" s="28"/>
      <c r="G840" s="28"/>
      <c r="H840" s="29"/>
    </row>
    <row r="841" spans="1:10" ht="12.75" customHeight="1">
      <c r="A841" s="25"/>
      <c r="B841" s="26"/>
      <c r="C841" s="27"/>
      <c r="D841" s="31" t="s">
        <v>27</v>
      </c>
      <c r="E841" s="28">
        <f>E839*J841</f>
        <v>9.1682469300000005</v>
      </c>
      <c r="F841" s="28">
        <f>F839*J841</f>
        <v>29.397420120000003</v>
      </c>
      <c r="G841" s="28">
        <f>G839*J841</f>
        <v>28.59811272</v>
      </c>
      <c r="H841" s="29">
        <f>H839*J841</f>
        <v>9.9675543300000005</v>
      </c>
      <c r="J841" s="3">
        <v>1.83E-4</v>
      </c>
    </row>
    <row r="842" spans="1:10" ht="12.75" customHeight="1">
      <c r="A842" s="25"/>
      <c r="B842" s="26"/>
      <c r="C842" s="27"/>
      <c r="D842" s="31" t="s">
        <v>17</v>
      </c>
      <c r="E842" s="28">
        <f>E839*J842</f>
        <v>6448.4839732299997</v>
      </c>
      <c r="F842" s="28">
        <f>F839*J842</f>
        <v>20676.667409320002</v>
      </c>
      <c r="G842" s="28">
        <f>G839*J842</f>
        <v>20114.474767919997</v>
      </c>
      <c r="H842" s="29">
        <f>H839*J842</f>
        <v>7010.6766146299997</v>
      </c>
      <c r="J842" s="3">
        <v>0.12871299999999999</v>
      </c>
    </row>
    <row r="843" spans="1:10" ht="12.75" customHeight="1">
      <c r="A843" s="25"/>
      <c r="B843" s="26"/>
      <c r="C843" s="27"/>
      <c r="D843" s="31" t="s">
        <v>18</v>
      </c>
      <c r="E843" s="28">
        <f>E839*J843</f>
        <v>7946.0144048399998</v>
      </c>
      <c r="F843" s="28">
        <f>F839*J843</f>
        <v>25478.406670560002</v>
      </c>
      <c r="G843" s="28">
        <f>G839*J843</f>
        <v>24785.656119359999</v>
      </c>
      <c r="H843" s="29">
        <f>H839*J843</f>
        <v>8638.7649560400005</v>
      </c>
      <c r="J843" s="3">
        <v>0.15860399999999999</v>
      </c>
    </row>
    <row r="844" spans="1:10" ht="12.75" customHeight="1">
      <c r="A844" s="25"/>
      <c r="B844" s="26"/>
      <c r="C844" s="27"/>
      <c r="D844" s="31" t="s">
        <v>19</v>
      </c>
      <c r="E844" s="28">
        <f>E839*J844</f>
        <v>4156.3721410199996</v>
      </c>
      <c r="F844" s="28">
        <f>F839*J844</f>
        <v>13327.15173768</v>
      </c>
      <c r="G844" s="28">
        <f>G839*J844</f>
        <v>12964.790314079999</v>
      </c>
      <c r="H844" s="29">
        <f>H839*J844</f>
        <v>4518.7335646199999</v>
      </c>
      <c r="J844" s="3">
        <v>8.2961999999999994E-2</v>
      </c>
    </row>
    <row r="845" spans="1:10" ht="12.75" customHeight="1">
      <c r="A845" s="25"/>
      <c r="B845" s="26"/>
      <c r="C845" s="27"/>
      <c r="D845" s="31" t="s">
        <v>20</v>
      </c>
      <c r="E845" s="28">
        <f>E839*J845</f>
        <v>7151.4330042400006</v>
      </c>
      <c r="F845" s="28">
        <f>F839*J845</f>
        <v>22930.630260160004</v>
      </c>
      <c r="G845" s="28">
        <f>G839*J845</f>
        <v>22307.153016960001</v>
      </c>
      <c r="H845" s="29">
        <f>J845*H839</f>
        <v>7774.9102474400006</v>
      </c>
      <c r="J845" s="3">
        <v>0.14274400000000001</v>
      </c>
    </row>
    <row r="846" spans="1:10" ht="22.5">
      <c r="A846" s="25"/>
      <c r="B846" s="26"/>
      <c r="C846" s="27"/>
      <c r="D846" s="31" t="s">
        <v>21</v>
      </c>
      <c r="E846" s="28">
        <f>E839*J846</f>
        <v>5867.82833433</v>
      </c>
      <c r="F846" s="28">
        <f>F839*J846</f>
        <v>18814.830801720003</v>
      </c>
      <c r="G846" s="28">
        <f>G839*J846</f>
        <v>18303.260962320001</v>
      </c>
      <c r="H846" s="29">
        <f>H839*J846</f>
        <v>6379.3981737300001</v>
      </c>
      <c r="J846" s="3">
        <v>0.117123</v>
      </c>
    </row>
    <row r="847" spans="1:10" ht="12.75" customHeight="1">
      <c r="A847" s="25"/>
      <c r="B847" s="26"/>
      <c r="C847" s="27"/>
      <c r="D847" s="31" t="s">
        <v>22</v>
      </c>
      <c r="E847" s="28">
        <f>E839*J847</f>
        <v>213.92576170000001</v>
      </c>
      <c r="F847" s="28">
        <f>F839*J847</f>
        <v>685.93980280000017</v>
      </c>
      <c r="G847" s="28">
        <f>G839*J847</f>
        <v>667.28929679999999</v>
      </c>
      <c r="H847" s="29">
        <f>H839*J847</f>
        <v>232.57626770000002</v>
      </c>
      <c r="J847" s="3">
        <v>4.2700000000000004E-3</v>
      </c>
    </row>
    <row r="848" spans="1:10" ht="12.75" customHeight="1">
      <c r="A848" s="25"/>
      <c r="B848" s="26"/>
      <c r="C848" s="27"/>
      <c r="D848" s="31" t="s">
        <v>23</v>
      </c>
      <c r="E848" s="28">
        <f>E839*J848</f>
        <v>7762.64946624</v>
      </c>
      <c r="F848" s="28">
        <f>F839*J848</f>
        <v>24890.45826816</v>
      </c>
      <c r="G848" s="28">
        <f>G839*J848</f>
        <v>24213.693864959998</v>
      </c>
      <c r="H848" s="29">
        <f>H839*J848</f>
        <v>8439.4138694400008</v>
      </c>
      <c r="J848" s="3">
        <v>0.154944</v>
      </c>
    </row>
    <row r="849" spans="1:10" ht="22.5">
      <c r="A849" s="25"/>
      <c r="B849" s="26"/>
      <c r="C849" s="27"/>
      <c r="D849" s="31" t="s">
        <v>24</v>
      </c>
      <c r="E849" s="28">
        <f>E839*J849</f>
        <v>9260.1798978499992</v>
      </c>
      <c r="F849" s="28">
        <f>F839*J849</f>
        <v>29692.197529400004</v>
      </c>
      <c r="G849" s="28">
        <f>G839*J849</f>
        <v>28884.8752164</v>
      </c>
      <c r="H849" s="29">
        <f>H839*J849</f>
        <v>10067.50221085</v>
      </c>
      <c r="J849" s="3">
        <v>0.184835</v>
      </c>
    </row>
    <row r="850" spans="1:10" ht="12.75" customHeight="1">
      <c r="A850" s="25"/>
      <c r="B850" s="26"/>
      <c r="C850" s="27"/>
      <c r="D850" s="31" t="s">
        <v>25</v>
      </c>
      <c r="E850" s="28">
        <f>E839*J850</f>
        <v>1283.60466991</v>
      </c>
      <c r="F850" s="28">
        <f>F839*J850</f>
        <v>4115.7994584400003</v>
      </c>
      <c r="G850" s="28">
        <f>G839*J850</f>
        <v>4003.89205464</v>
      </c>
      <c r="H850" s="29">
        <f>H839*J850</f>
        <v>1395.5120737100001</v>
      </c>
      <c r="J850" s="3">
        <v>2.5621000000000001E-2</v>
      </c>
    </row>
    <row r="851" spans="1:10" ht="13.5" customHeight="1" thickBot="1">
      <c r="A851" s="33"/>
      <c r="B851" s="34"/>
      <c r="C851" s="35"/>
      <c r="D851" s="43" t="s">
        <v>26</v>
      </c>
      <c r="E851" s="44" t="s">
        <v>335</v>
      </c>
      <c r="F851" s="44" t="s">
        <v>336</v>
      </c>
      <c r="G851" s="44" t="s">
        <v>337</v>
      </c>
      <c r="H851" s="45" t="s">
        <v>338</v>
      </c>
    </row>
    <row r="852" spans="1:10" customFormat="1" ht="15.75" thickBot="1">
      <c r="A852" s="38"/>
      <c r="D852" s="116"/>
      <c r="E852" s="108"/>
      <c r="F852" s="108"/>
      <c r="G852" s="108"/>
      <c r="H852" s="108"/>
    </row>
    <row r="853" spans="1:10">
      <c r="A853" s="13" t="s">
        <v>10</v>
      </c>
      <c r="B853" s="14" t="s">
        <v>11</v>
      </c>
      <c r="C853" s="39">
        <v>60</v>
      </c>
      <c r="D853" s="40" t="s">
        <v>12</v>
      </c>
      <c r="E853" s="17">
        <v>57986.49</v>
      </c>
      <c r="F853" s="17">
        <v>218031.12</v>
      </c>
      <c r="G853" s="17">
        <v>189774.45</v>
      </c>
      <c r="H853" s="18">
        <v>86243.16</v>
      </c>
    </row>
    <row r="854" spans="1:10" ht="12.75" customHeight="1">
      <c r="A854" s="19"/>
      <c r="B854" s="20"/>
      <c r="C854" s="21"/>
      <c r="D854" s="41" t="s">
        <v>13</v>
      </c>
      <c r="E854" s="28" t="s">
        <v>339</v>
      </c>
      <c r="F854" s="28" t="s">
        <v>202</v>
      </c>
      <c r="G854" s="28" t="s">
        <v>340</v>
      </c>
      <c r="H854" s="29" t="s">
        <v>341</v>
      </c>
    </row>
    <row r="855" spans="1:10" ht="12.75" customHeight="1">
      <c r="A855" s="25"/>
      <c r="B855" s="26"/>
      <c r="C855" s="27"/>
      <c r="D855" s="41" t="s">
        <v>14</v>
      </c>
      <c r="E855" s="28">
        <v>44002.45</v>
      </c>
      <c r="F855" s="28">
        <v>162856.79999999999</v>
      </c>
      <c r="G855" s="28">
        <v>141925.16</v>
      </c>
      <c r="H855" s="29">
        <v>64934.09</v>
      </c>
    </row>
    <row r="856" spans="1:10" ht="12.75" customHeight="1">
      <c r="A856" s="25"/>
      <c r="B856" s="26"/>
      <c r="C856" s="27"/>
      <c r="D856" s="30" t="s">
        <v>15</v>
      </c>
      <c r="E856" s="28"/>
      <c r="F856" s="28"/>
      <c r="G856" s="28"/>
      <c r="H856" s="29"/>
    </row>
    <row r="857" spans="1:10" ht="12.75" customHeight="1">
      <c r="A857" s="25"/>
      <c r="B857" s="26"/>
      <c r="C857" s="27"/>
      <c r="D857" s="31" t="s">
        <v>27</v>
      </c>
      <c r="E857" s="28">
        <f>E855*J857</f>
        <v>8.0524483499999988</v>
      </c>
      <c r="F857" s="28">
        <f>F855*J857</f>
        <v>29.8027944</v>
      </c>
      <c r="G857" s="28">
        <f>G855*J857</f>
        <v>25.972304279999999</v>
      </c>
      <c r="H857" s="29">
        <f>H855*J857</f>
        <v>11.882938469999999</v>
      </c>
      <c r="J857" s="3">
        <v>1.83E-4</v>
      </c>
    </row>
    <row r="858" spans="1:10" ht="12.75" customHeight="1">
      <c r="A858" s="25"/>
      <c r="B858" s="26"/>
      <c r="C858" s="27"/>
      <c r="D858" s="31" t="s">
        <v>17</v>
      </c>
      <c r="E858" s="28">
        <f>E855*J858</f>
        <v>5663.6873468499998</v>
      </c>
      <c r="F858" s="28">
        <f>F855*J858</f>
        <v>20961.787298399999</v>
      </c>
      <c r="G858" s="28">
        <f>G855*J858</f>
        <v>18267.613119080001</v>
      </c>
      <c r="H858" s="29">
        <f>H855*J858</f>
        <v>8357.8615261699997</v>
      </c>
      <c r="J858" s="3">
        <v>0.12871299999999999</v>
      </c>
    </row>
    <row r="859" spans="1:10" ht="12.75" customHeight="1">
      <c r="A859" s="25"/>
      <c r="B859" s="26"/>
      <c r="C859" s="27"/>
      <c r="D859" s="31" t="s">
        <v>18</v>
      </c>
      <c r="E859" s="28">
        <f>E855*J859</f>
        <v>6978.9645797999992</v>
      </c>
      <c r="F859" s="28">
        <f>F855*J859</f>
        <v>25829.739907199997</v>
      </c>
      <c r="G859" s="28">
        <f>G855*J859</f>
        <v>22509.898076639998</v>
      </c>
      <c r="H859" s="29">
        <f>H855*J859</f>
        <v>10298.806410359999</v>
      </c>
      <c r="J859" s="3">
        <v>0.15860399999999999</v>
      </c>
    </row>
    <row r="860" spans="1:10" ht="12.75" customHeight="1">
      <c r="A860" s="25"/>
      <c r="B860" s="26"/>
      <c r="C860" s="27"/>
      <c r="D860" s="31" t="s">
        <v>19</v>
      </c>
      <c r="E860" s="28">
        <f>E855*J860</f>
        <v>3650.5312568999993</v>
      </c>
      <c r="F860" s="28">
        <f>F855*J860</f>
        <v>13510.925841599998</v>
      </c>
      <c r="G860" s="28">
        <f>G855*J860</f>
        <v>11774.39512392</v>
      </c>
      <c r="H860" s="29">
        <f>H855*J860</f>
        <v>5387.0619745799995</v>
      </c>
      <c r="J860" s="3">
        <v>8.2961999999999994E-2</v>
      </c>
    </row>
    <row r="861" spans="1:10" ht="12.75" customHeight="1">
      <c r="A861" s="25"/>
      <c r="B861" s="26"/>
      <c r="C861" s="27"/>
      <c r="D861" s="31" t="s">
        <v>20</v>
      </c>
      <c r="E861" s="28">
        <f>E855*J861</f>
        <v>6281.0857228000004</v>
      </c>
      <c r="F861" s="28">
        <f>F855*J861</f>
        <v>23246.831059200002</v>
      </c>
      <c r="G861" s="28">
        <f>G855*J861</f>
        <v>20258.965039040002</v>
      </c>
      <c r="H861" s="29">
        <f>J861*H855</f>
        <v>9268.95174296</v>
      </c>
      <c r="J861" s="3">
        <v>0.14274400000000001</v>
      </c>
    </row>
    <row r="862" spans="1:10" ht="22.5">
      <c r="A862" s="25"/>
      <c r="B862" s="26"/>
      <c r="C862" s="27"/>
      <c r="D862" s="31" t="s">
        <v>21</v>
      </c>
      <c r="E862" s="28">
        <f>E855*J862</f>
        <v>5153.6989513500002</v>
      </c>
      <c r="F862" s="28">
        <f>F855*J862</f>
        <v>19074.2769864</v>
      </c>
      <c r="G862" s="28">
        <f>G855*J862</f>
        <v>16622.70051468</v>
      </c>
      <c r="H862" s="29">
        <f>H855*J862</f>
        <v>7605.2754230700002</v>
      </c>
      <c r="J862" s="3">
        <v>0.117123</v>
      </c>
    </row>
    <row r="863" spans="1:10" ht="12.75" customHeight="1">
      <c r="A863" s="25"/>
      <c r="B863" s="26"/>
      <c r="C863" s="27"/>
      <c r="D863" s="31" t="s">
        <v>22</v>
      </c>
      <c r="E863" s="28">
        <f>E855*J863</f>
        <v>187.89046150000001</v>
      </c>
      <c r="F863" s="28">
        <f>F855*J863</f>
        <v>695.39853600000004</v>
      </c>
      <c r="G863" s="28">
        <f>G855*J863</f>
        <v>606.02043320000007</v>
      </c>
      <c r="H863" s="29">
        <f>H855*J863</f>
        <v>277.26856429999998</v>
      </c>
      <c r="J863" s="3">
        <v>4.2700000000000004E-3</v>
      </c>
    </row>
    <row r="864" spans="1:10" ht="12.75" customHeight="1">
      <c r="A864" s="25"/>
      <c r="B864" s="26"/>
      <c r="C864" s="27"/>
      <c r="D864" s="31" t="s">
        <v>23</v>
      </c>
      <c r="E864" s="28">
        <f>E855*J864</f>
        <v>6817.9156127999995</v>
      </c>
      <c r="F864" s="28">
        <f>F855*J864</f>
        <v>25233.684019199998</v>
      </c>
      <c r="G864" s="28">
        <f>G855*J864</f>
        <v>21990.451991040001</v>
      </c>
      <c r="H864" s="29">
        <f>H855*J864</f>
        <v>10061.14764096</v>
      </c>
      <c r="J864" s="3">
        <v>0.154944</v>
      </c>
    </row>
    <row r="865" spans="1:10" ht="22.5">
      <c r="A865" s="25"/>
      <c r="B865" s="26"/>
      <c r="C865" s="27"/>
      <c r="D865" s="31" t="s">
        <v>24</v>
      </c>
      <c r="E865" s="28">
        <f>E855*J865</f>
        <v>8133.1928457499998</v>
      </c>
      <c r="F865" s="28">
        <f>F855*J865</f>
        <v>30101.636627999997</v>
      </c>
      <c r="G865" s="28">
        <f>G855*J865</f>
        <v>26232.736948599999</v>
      </c>
      <c r="H865" s="29">
        <f>H855*J865</f>
        <v>12002.092525149999</v>
      </c>
      <c r="J865" s="3">
        <v>0.184835</v>
      </c>
    </row>
    <row r="866" spans="1:10" ht="12.75" customHeight="1">
      <c r="A866" s="25"/>
      <c r="B866" s="26"/>
      <c r="C866" s="27"/>
      <c r="D866" s="31" t="s">
        <v>25</v>
      </c>
      <c r="E866" s="28">
        <f>E855*J866</f>
        <v>1127.38677145</v>
      </c>
      <c r="F866" s="28">
        <f>F855*J866</f>
        <v>4172.5540727999996</v>
      </c>
      <c r="G866" s="28">
        <f>G855*J866</f>
        <v>3636.2645243600005</v>
      </c>
      <c r="H866" s="29">
        <f>H855*J866</f>
        <v>1663.6763198900001</v>
      </c>
      <c r="J866" s="3">
        <v>2.5621000000000001E-2</v>
      </c>
    </row>
    <row r="867" spans="1:10" ht="13.5" customHeight="1" thickBot="1">
      <c r="A867" s="33"/>
      <c r="B867" s="34"/>
      <c r="C867" s="35"/>
      <c r="D867" s="43" t="s">
        <v>26</v>
      </c>
      <c r="E867" s="57" t="s">
        <v>342</v>
      </c>
      <c r="F867" s="57" t="s">
        <v>343</v>
      </c>
      <c r="G867" s="57" t="s">
        <v>344</v>
      </c>
      <c r="H867" s="58" t="s">
        <v>345</v>
      </c>
    </row>
    <row r="868" spans="1:10" customFormat="1" ht="15.75" thickBot="1">
      <c r="A868" s="38"/>
      <c r="D868" s="116"/>
      <c r="E868" s="108"/>
      <c r="F868" s="108"/>
      <c r="G868" s="108"/>
      <c r="H868" s="108"/>
    </row>
    <row r="869" spans="1:10">
      <c r="A869" s="13" t="s">
        <v>10</v>
      </c>
      <c r="B869" s="14" t="s">
        <v>11</v>
      </c>
      <c r="C869" s="39">
        <v>61</v>
      </c>
      <c r="D869" s="40" t="s">
        <v>12</v>
      </c>
      <c r="E869" s="17">
        <v>60461.2</v>
      </c>
      <c r="F869" s="17">
        <v>97152</v>
      </c>
      <c r="G869" s="17">
        <v>114948.83</v>
      </c>
      <c r="H869" s="18">
        <v>42664.37</v>
      </c>
    </row>
    <row r="870" spans="1:10" ht="12.75" customHeight="1">
      <c r="A870" s="19"/>
      <c r="B870" s="20"/>
      <c r="C870" s="21"/>
      <c r="D870" s="41" t="s">
        <v>13</v>
      </c>
      <c r="E870" s="28" t="s">
        <v>346</v>
      </c>
      <c r="F870" s="28" t="s">
        <v>225</v>
      </c>
      <c r="G870" s="28" t="s">
        <v>347</v>
      </c>
      <c r="H870" s="29" t="s">
        <v>348</v>
      </c>
    </row>
    <row r="871" spans="1:10" ht="12.75" customHeight="1">
      <c r="A871" s="25"/>
      <c r="B871" s="26"/>
      <c r="C871" s="27"/>
      <c r="D871" s="41" t="s">
        <v>14</v>
      </c>
      <c r="E871" s="28">
        <v>41891.15</v>
      </c>
      <c r="F871" s="28">
        <v>71918.039999999994</v>
      </c>
      <c r="G871" s="28">
        <v>81174.100000000006</v>
      </c>
      <c r="H871" s="29">
        <v>32635.09</v>
      </c>
    </row>
    <row r="872" spans="1:10" ht="12.75" customHeight="1">
      <c r="A872" s="25"/>
      <c r="B872" s="26"/>
      <c r="C872" s="27"/>
      <c r="D872" s="30" t="s">
        <v>15</v>
      </c>
      <c r="E872" s="28"/>
      <c r="F872" s="28"/>
      <c r="G872" s="28"/>
      <c r="H872" s="29"/>
    </row>
    <row r="873" spans="1:10" ht="12.75" customHeight="1">
      <c r="A873" s="25"/>
      <c r="B873" s="26"/>
      <c r="C873" s="27"/>
      <c r="D873" s="31" t="s">
        <v>27</v>
      </c>
      <c r="E873" s="28">
        <f>E871*J873</f>
        <v>7.6660804500000008</v>
      </c>
      <c r="F873" s="28">
        <f>F871*J873</f>
        <v>13.161001319999999</v>
      </c>
      <c r="G873" s="28">
        <f>G871*J873</f>
        <v>14.854860300000002</v>
      </c>
      <c r="H873" s="29">
        <f>H871*J873</f>
        <v>5.97222147</v>
      </c>
      <c r="J873" s="3">
        <v>1.83E-4</v>
      </c>
    </row>
    <row r="874" spans="1:10" ht="12.75" customHeight="1">
      <c r="A874" s="25"/>
      <c r="B874" s="26"/>
      <c r="C874" s="27"/>
      <c r="D874" s="31" t="s">
        <v>17</v>
      </c>
      <c r="E874" s="28">
        <f>E871*J874</f>
        <v>5391.9355899499997</v>
      </c>
      <c r="F874" s="28">
        <f>F871*J874</f>
        <v>9256.7866825199981</v>
      </c>
      <c r="G874" s="28">
        <f>G871*J874</f>
        <v>10448.1619333</v>
      </c>
      <c r="H874" s="29">
        <f>H871*J874</f>
        <v>4200.5603391699997</v>
      </c>
      <c r="J874" s="3">
        <v>0.12871299999999999</v>
      </c>
    </row>
    <row r="875" spans="1:10" ht="12.75" customHeight="1">
      <c r="A875" s="25"/>
      <c r="B875" s="26"/>
      <c r="C875" s="27"/>
      <c r="D875" s="31" t="s">
        <v>18</v>
      </c>
      <c r="E875" s="28">
        <f>E871*J875</f>
        <v>6644.1039546000002</v>
      </c>
      <c r="F875" s="28">
        <f>F871*J875</f>
        <v>11406.488816159999</v>
      </c>
      <c r="G875" s="28">
        <f>G871*J875</f>
        <v>12874.536956400001</v>
      </c>
      <c r="H875" s="29">
        <f>H871*J875</f>
        <v>5176.0558143600001</v>
      </c>
      <c r="J875" s="3">
        <v>0.15860399999999999</v>
      </c>
    </row>
    <row r="876" spans="1:10" ht="12.75" customHeight="1">
      <c r="A876" s="25"/>
      <c r="B876" s="26"/>
      <c r="C876" s="27"/>
      <c r="D876" s="31" t="s">
        <v>19</v>
      </c>
      <c r="E876" s="28">
        <f>E871*J876</f>
        <v>3475.3735862999997</v>
      </c>
      <c r="F876" s="28">
        <f>F871*J876</f>
        <v>5966.464434479999</v>
      </c>
      <c r="G876" s="28">
        <f>G871*J876</f>
        <v>6734.3656842</v>
      </c>
      <c r="H876" s="29">
        <f>H871*J876</f>
        <v>2707.4723365799996</v>
      </c>
      <c r="J876" s="3">
        <v>8.2961999999999994E-2</v>
      </c>
    </row>
    <row r="877" spans="1:10" ht="12.75" customHeight="1">
      <c r="A877" s="25"/>
      <c r="B877" s="26"/>
      <c r="C877" s="27"/>
      <c r="D877" s="31" t="s">
        <v>20</v>
      </c>
      <c r="E877" s="28">
        <f>E871*J877</f>
        <v>5979.7103156000003</v>
      </c>
      <c r="F877" s="28">
        <f>F871*J877</f>
        <v>10265.86870176</v>
      </c>
      <c r="G877" s="28">
        <f>G871*J877</f>
        <v>11587.115730400001</v>
      </c>
      <c r="H877" s="29">
        <f>J877*H871</f>
        <v>4658.46328696</v>
      </c>
      <c r="J877" s="3">
        <v>0.14274400000000001</v>
      </c>
    </row>
    <row r="878" spans="1:10" ht="22.5">
      <c r="A878" s="25"/>
      <c r="B878" s="26"/>
      <c r="C878" s="27"/>
      <c r="D878" s="31" t="s">
        <v>21</v>
      </c>
      <c r="E878" s="28">
        <f>E871*J878</f>
        <v>4906.4171614500001</v>
      </c>
      <c r="F878" s="28">
        <f>F871*J878</f>
        <v>8423.2565989199993</v>
      </c>
      <c r="G878" s="28">
        <f>G871*J878</f>
        <v>9507.3541143000002</v>
      </c>
      <c r="H878" s="29">
        <f>H871*J878</f>
        <v>3822.3196460700001</v>
      </c>
      <c r="J878" s="3">
        <v>0.117123</v>
      </c>
    </row>
    <row r="879" spans="1:10" ht="12.75" customHeight="1">
      <c r="A879" s="25"/>
      <c r="B879" s="26"/>
      <c r="C879" s="27"/>
      <c r="D879" s="31" t="s">
        <v>22</v>
      </c>
      <c r="E879" s="28">
        <f>E871*J879</f>
        <v>178.87521050000001</v>
      </c>
      <c r="F879" s="28">
        <f>F871*J879</f>
        <v>307.09003080000002</v>
      </c>
      <c r="G879" s="28">
        <f>G871*J879</f>
        <v>346.61340700000005</v>
      </c>
      <c r="H879" s="29">
        <f>H871*J879</f>
        <v>139.35183430000001</v>
      </c>
      <c r="J879" s="3">
        <v>4.2700000000000004E-3</v>
      </c>
    </row>
    <row r="880" spans="1:10" ht="12.75" customHeight="1">
      <c r="A880" s="25"/>
      <c r="B880" s="26"/>
      <c r="C880" s="27"/>
      <c r="D880" s="31" t="s">
        <v>23</v>
      </c>
      <c r="E880" s="28">
        <f>E871*J880</f>
        <v>6490.7823456000006</v>
      </c>
      <c r="F880" s="28">
        <f>F871*J880</f>
        <v>11143.268789759999</v>
      </c>
      <c r="G880" s="28">
        <f>G871*J880</f>
        <v>12577.439750400001</v>
      </c>
      <c r="H880" s="29">
        <f>H871*J880</f>
        <v>5056.6113849599997</v>
      </c>
      <c r="J880" s="3">
        <v>0.154944</v>
      </c>
    </row>
    <row r="881" spans="1:10" ht="22.5">
      <c r="A881" s="25"/>
      <c r="B881" s="26"/>
      <c r="C881" s="27"/>
      <c r="D881" s="31" t="s">
        <v>24</v>
      </c>
      <c r="E881" s="28">
        <f>E871*J881</f>
        <v>7742.9507102500002</v>
      </c>
      <c r="F881" s="28">
        <f>F871*J881</f>
        <v>13292.970923399998</v>
      </c>
      <c r="G881" s="28">
        <f>G871*J881</f>
        <v>15003.8147735</v>
      </c>
      <c r="H881" s="29">
        <f>H871*J881</f>
        <v>6032.1068601500001</v>
      </c>
      <c r="J881" s="3">
        <v>0.184835</v>
      </c>
    </row>
    <row r="882" spans="1:10" ht="12.75" customHeight="1">
      <c r="A882" s="25"/>
      <c r="B882" s="26"/>
      <c r="C882" s="27"/>
      <c r="D882" s="31" t="s">
        <v>25</v>
      </c>
      <c r="E882" s="28">
        <f>E871*J882</f>
        <v>1073.2931541500002</v>
      </c>
      <c r="F882" s="28">
        <f>F871*J882</f>
        <v>1842.61210284</v>
      </c>
      <c r="G882" s="28">
        <f>G871*J882</f>
        <v>2079.7616161000001</v>
      </c>
      <c r="H882" s="29">
        <f>H871*J882</f>
        <v>836.14364089000003</v>
      </c>
      <c r="J882" s="3">
        <v>2.5621000000000001E-2</v>
      </c>
    </row>
    <row r="883" spans="1:10" ht="12.75" customHeight="1">
      <c r="A883" s="25"/>
      <c r="B883" s="26"/>
      <c r="C883" s="27"/>
      <c r="D883" s="41" t="s">
        <v>26</v>
      </c>
      <c r="E883" s="28" t="s">
        <v>349</v>
      </c>
      <c r="F883" s="28" t="s">
        <v>350</v>
      </c>
      <c r="G883" s="28" t="s">
        <v>351</v>
      </c>
      <c r="H883" s="29" t="s">
        <v>352</v>
      </c>
    </row>
    <row r="884" spans="1:10" ht="13.5" customHeight="1" thickBot="1">
      <c r="A884" s="33"/>
      <c r="B884" s="34"/>
      <c r="C884" s="35"/>
      <c r="D884" s="43" t="s">
        <v>29</v>
      </c>
      <c r="E884" s="28" t="s">
        <v>224</v>
      </c>
      <c r="F884" s="28"/>
      <c r="G884" s="28" t="s">
        <v>224</v>
      </c>
      <c r="H884" s="29"/>
    </row>
    <row r="885" spans="1:10" customFormat="1" ht="15.75" thickBot="1">
      <c r="A885" s="38"/>
      <c r="D885" s="116"/>
      <c r="E885" s="108"/>
      <c r="F885" s="108"/>
      <c r="G885" s="108"/>
      <c r="H885" s="108"/>
    </row>
    <row r="886" spans="1:10">
      <c r="A886" s="13" t="s">
        <v>10</v>
      </c>
      <c r="B886" s="14" t="s">
        <v>11</v>
      </c>
      <c r="C886" s="39">
        <v>62</v>
      </c>
      <c r="D886" s="40" t="s">
        <v>12</v>
      </c>
      <c r="E886" s="17">
        <v>79403.7</v>
      </c>
      <c r="F886" s="17">
        <v>266175.24</v>
      </c>
      <c r="G886" s="17">
        <v>297698.8</v>
      </c>
      <c r="H886" s="18">
        <v>47880.14</v>
      </c>
    </row>
    <row r="887" spans="1:10" ht="12.75" customHeight="1">
      <c r="A887" s="19"/>
      <c r="B887" s="20"/>
      <c r="C887" s="21"/>
      <c r="D887" s="41" t="s">
        <v>13</v>
      </c>
      <c r="E887" s="28"/>
      <c r="F887" s="28" t="s">
        <v>353</v>
      </c>
      <c r="G887" s="28" t="s">
        <v>354</v>
      </c>
      <c r="H887" s="29">
        <v>667.82</v>
      </c>
    </row>
    <row r="888" spans="1:10" ht="12.75" customHeight="1">
      <c r="A888" s="25"/>
      <c r="B888" s="26"/>
      <c r="C888" s="27"/>
      <c r="D888" s="41" t="s">
        <v>14</v>
      </c>
      <c r="E888" s="28">
        <v>55894.84</v>
      </c>
      <c r="F888" s="28">
        <v>201411.12</v>
      </c>
      <c r="G888" s="28">
        <v>220976.15</v>
      </c>
      <c r="H888" s="29">
        <v>36329.81</v>
      </c>
    </row>
    <row r="889" spans="1:10" ht="12.75" customHeight="1">
      <c r="A889" s="25"/>
      <c r="B889" s="26"/>
      <c r="C889" s="27"/>
      <c r="D889" s="30" t="s">
        <v>15</v>
      </c>
      <c r="E889" s="28"/>
      <c r="F889" s="28"/>
      <c r="G889" s="28"/>
      <c r="H889" s="29"/>
    </row>
    <row r="890" spans="1:10" ht="12.75" customHeight="1">
      <c r="A890" s="25"/>
      <c r="B890" s="26"/>
      <c r="C890" s="27"/>
      <c r="D890" s="31" t="s">
        <v>27</v>
      </c>
      <c r="E890" s="28">
        <f>E888*J890</f>
        <v>10.228755719999999</v>
      </c>
      <c r="F890" s="28">
        <f>F888*J890</f>
        <v>36.858234959999997</v>
      </c>
      <c r="G890" s="28">
        <f>G888*J890</f>
        <v>40.43863545</v>
      </c>
      <c r="H890" s="29">
        <f>H888*J890</f>
        <v>6.6483552299999999</v>
      </c>
      <c r="J890" s="3">
        <v>1.83E-4</v>
      </c>
    </row>
    <row r="891" spans="1:10" ht="12.75" customHeight="1">
      <c r="A891" s="25"/>
      <c r="B891" s="26"/>
      <c r="C891" s="27"/>
      <c r="D891" s="31" t="s">
        <v>17</v>
      </c>
      <c r="E891" s="28">
        <f>E888*J891</f>
        <v>7194.3925409199992</v>
      </c>
      <c r="F891" s="28">
        <f>F888*J891</f>
        <v>25924.229488559999</v>
      </c>
      <c r="G891" s="28">
        <f>G888*J891</f>
        <v>28442.503194949997</v>
      </c>
      <c r="H891" s="29">
        <f>H888*J891</f>
        <v>4676.1188345299997</v>
      </c>
      <c r="J891" s="3">
        <v>0.12871299999999999</v>
      </c>
    </row>
    <row r="892" spans="1:10" ht="12.75" customHeight="1">
      <c r="A892" s="25"/>
      <c r="B892" s="26"/>
      <c r="C892" s="27"/>
      <c r="D892" s="31" t="s">
        <v>18</v>
      </c>
      <c r="E892" s="28">
        <f>E888*J892</f>
        <v>8865.1452033599999</v>
      </c>
      <c r="F892" s="28">
        <f>F888*J892</f>
        <v>31944.609276479998</v>
      </c>
      <c r="G892" s="28">
        <f>G888*J892</f>
        <v>35047.701294599996</v>
      </c>
      <c r="H892" s="29">
        <f>H888*J892</f>
        <v>5762.053185239999</v>
      </c>
      <c r="J892" s="3">
        <v>0.15860399999999999</v>
      </c>
    </row>
    <row r="893" spans="1:10" ht="12.75" customHeight="1">
      <c r="A893" s="25"/>
      <c r="B893" s="26"/>
      <c r="C893" s="27"/>
      <c r="D893" s="31" t="s">
        <v>19</v>
      </c>
      <c r="E893" s="28">
        <f>E888*J893</f>
        <v>4637.1477160799996</v>
      </c>
      <c r="F893" s="28">
        <f>F888*J893</f>
        <v>16709.469337439998</v>
      </c>
      <c r="G893" s="28">
        <f>G888*J893</f>
        <v>18332.623356299999</v>
      </c>
      <c r="H893" s="29">
        <f>H888*J893</f>
        <v>3013.9936972199994</v>
      </c>
      <c r="J893" s="3">
        <v>8.2961999999999994E-2</v>
      </c>
    </row>
    <row r="894" spans="1:10" ht="12.75" customHeight="1">
      <c r="A894" s="25"/>
      <c r="B894" s="26"/>
      <c r="C894" s="27"/>
      <c r="D894" s="31" t="s">
        <v>20</v>
      </c>
      <c r="E894" s="28">
        <f>E888*J894</f>
        <v>7978.65304096</v>
      </c>
      <c r="F894" s="28">
        <f>F888*J894</f>
        <v>28750.22891328</v>
      </c>
      <c r="G894" s="28">
        <f>G888*J894</f>
        <v>31543.0195556</v>
      </c>
      <c r="H894" s="29">
        <f>J894*H888</f>
        <v>5185.8623986399998</v>
      </c>
      <c r="J894" s="3">
        <v>0.14274400000000001</v>
      </c>
    </row>
    <row r="895" spans="1:10" ht="22.5">
      <c r="A895" s="25"/>
      <c r="B895" s="26"/>
      <c r="C895" s="27"/>
      <c r="D895" s="31" t="s">
        <v>21</v>
      </c>
      <c r="E895" s="28">
        <f>E888*J895</f>
        <v>6546.5713453199996</v>
      </c>
      <c r="F895" s="28">
        <f>F888*J895</f>
        <v>23589.874607760001</v>
      </c>
      <c r="G895" s="28">
        <f>G888*J895</f>
        <v>25881.38961645</v>
      </c>
      <c r="H895" s="29">
        <f>H888*J895</f>
        <v>4255.0563366300003</v>
      </c>
      <c r="J895" s="3">
        <v>0.117123</v>
      </c>
    </row>
    <row r="896" spans="1:10" ht="12.75" customHeight="1">
      <c r="A896" s="25"/>
      <c r="B896" s="26"/>
      <c r="C896" s="27"/>
      <c r="D896" s="31" t="s">
        <v>22</v>
      </c>
      <c r="E896" s="28">
        <f>E888*J896</f>
        <v>238.6709668</v>
      </c>
      <c r="F896" s="28">
        <f>F888*J896</f>
        <v>860.0254824000001</v>
      </c>
      <c r="G896" s="28">
        <f>G888*J896</f>
        <v>943.56816050000009</v>
      </c>
      <c r="H896" s="29">
        <f>H888*J896</f>
        <v>155.12828870000001</v>
      </c>
      <c r="J896" s="3">
        <v>4.2700000000000004E-3</v>
      </c>
    </row>
    <row r="897" spans="1:10" ht="12.75" customHeight="1">
      <c r="A897" s="25"/>
      <c r="B897" s="26"/>
      <c r="C897" s="27"/>
      <c r="D897" s="31" t="s">
        <v>23</v>
      </c>
      <c r="E897" s="28">
        <f>E888*J897</f>
        <v>8660.5700889599993</v>
      </c>
      <c r="F897" s="28">
        <f>F888*J897</f>
        <v>31207.444577279999</v>
      </c>
      <c r="G897" s="28">
        <f>G888*J897</f>
        <v>34238.928585599999</v>
      </c>
      <c r="H897" s="29">
        <f>H888*J897</f>
        <v>5629.0860806399996</v>
      </c>
      <c r="J897" s="3">
        <v>0.154944</v>
      </c>
    </row>
    <row r="898" spans="1:10" ht="22.5">
      <c r="A898" s="25"/>
      <c r="B898" s="26"/>
      <c r="C898" s="27"/>
      <c r="D898" s="31" t="s">
        <v>24</v>
      </c>
      <c r="E898" s="28">
        <f>E888*J898</f>
        <v>10331.322751399999</v>
      </c>
      <c r="F898" s="28">
        <f>F888*J898</f>
        <v>37227.824365200002</v>
      </c>
      <c r="G898" s="28">
        <f>G888*J898</f>
        <v>40844.126685249998</v>
      </c>
      <c r="H898" s="29">
        <f>H888*J898</f>
        <v>6715.0204313499999</v>
      </c>
      <c r="J898" s="3">
        <v>0.184835</v>
      </c>
    </row>
    <row r="899" spans="1:10" ht="12.75" customHeight="1">
      <c r="A899" s="25"/>
      <c r="B899" s="26"/>
      <c r="C899" s="27"/>
      <c r="D899" s="31" t="s">
        <v>25</v>
      </c>
      <c r="E899" s="28">
        <f>E888*J899</f>
        <v>1432.0816956399999</v>
      </c>
      <c r="F899" s="28">
        <f>F888*J899</f>
        <v>5160.3543055199998</v>
      </c>
      <c r="G899" s="28">
        <f>G888*J899</f>
        <v>5661.6299391500006</v>
      </c>
      <c r="H899" s="29">
        <f>H888*J899</f>
        <v>930.80606201000001</v>
      </c>
      <c r="J899" s="3">
        <v>2.5621000000000001E-2</v>
      </c>
    </row>
    <row r="900" spans="1:10" ht="12.75" customHeight="1">
      <c r="A900" s="25"/>
      <c r="B900" s="26"/>
      <c r="C900" s="27"/>
      <c r="D900" s="41" t="s">
        <v>26</v>
      </c>
      <c r="E900" s="28" t="s">
        <v>355</v>
      </c>
      <c r="F900" s="28" t="s">
        <v>356</v>
      </c>
      <c r="G900" s="28" t="s">
        <v>357</v>
      </c>
      <c r="H900" s="29" t="s">
        <v>358</v>
      </c>
    </row>
    <row r="901" spans="1:10" ht="13.5" customHeight="1" thickBot="1">
      <c r="A901" s="33"/>
      <c r="B901" s="34"/>
      <c r="C901" s="35"/>
      <c r="D901" s="43" t="s">
        <v>29</v>
      </c>
      <c r="E901" s="28" t="s">
        <v>359</v>
      </c>
      <c r="F901" s="28"/>
      <c r="G901" s="28" t="s">
        <v>360</v>
      </c>
      <c r="H901" s="29">
        <v>430.37</v>
      </c>
    </row>
    <row r="902" spans="1:10" customFormat="1" ht="15.75" thickBot="1">
      <c r="A902" s="38"/>
      <c r="D902" s="116"/>
      <c r="E902" s="108"/>
      <c r="F902" s="108"/>
      <c r="G902" s="108"/>
      <c r="H902" s="108"/>
    </row>
    <row r="903" spans="1:10">
      <c r="A903" s="13" t="s">
        <v>10</v>
      </c>
      <c r="B903" s="14" t="s">
        <v>11</v>
      </c>
      <c r="C903" s="39">
        <v>63</v>
      </c>
      <c r="D903" s="40" t="s">
        <v>12</v>
      </c>
      <c r="E903" s="28">
        <v>47443.44</v>
      </c>
      <c r="F903" s="28">
        <v>101444.04</v>
      </c>
      <c r="G903" s="28">
        <v>131360.42000000001</v>
      </c>
      <c r="H903" s="29">
        <v>17527.060000000001</v>
      </c>
    </row>
    <row r="904" spans="1:10" ht="12.75" customHeight="1">
      <c r="A904" s="19"/>
      <c r="B904" s="20"/>
      <c r="C904" s="21"/>
      <c r="D904" s="41" t="s">
        <v>14</v>
      </c>
      <c r="E904" s="28">
        <v>36233.46</v>
      </c>
      <c r="F904" s="28">
        <v>79024.08</v>
      </c>
      <c r="G904" s="28">
        <v>101606.03</v>
      </c>
      <c r="H904" s="29">
        <v>13651.51</v>
      </c>
    </row>
    <row r="905" spans="1:10" ht="12.75" customHeight="1">
      <c r="A905" s="25"/>
      <c r="B905" s="26"/>
      <c r="C905" s="27"/>
      <c r="D905" s="30" t="s">
        <v>15</v>
      </c>
      <c r="E905" s="28"/>
      <c r="F905" s="28"/>
      <c r="G905" s="28"/>
      <c r="H905" s="29"/>
    </row>
    <row r="906" spans="1:10" ht="12.75" customHeight="1">
      <c r="A906" s="25"/>
      <c r="B906" s="26"/>
      <c r="C906" s="27"/>
      <c r="D906" s="31" t="s">
        <v>27</v>
      </c>
      <c r="E906" s="28">
        <f>E904*J906</f>
        <v>6.6307231800000004</v>
      </c>
      <c r="F906" s="28">
        <f>F904*J906</f>
        <v>14.46140664</v>
      </c>
      <c r="G906" s="28">
        <f>G904*J906</f>
        <v>18.593903489999999</v>
      </c>
      <c r="H906" s="29">
        <f>H904*J906</f>
        <v>2.4982263300000001</v>
      </c>
      <c r="J906" s="3">
        <v>1.83E-4</v>
      </c>
    </row>
    <row r="907" spans="1:10" ht="12.75" customHeight="1">
      <c r="A907" s="25"/>
      <c r="B907" s="26"/>
      <c r="C907" s="27"/>
      <c r="D907" s="31" t="s">
        <v>17</v>
      </c>
      <c r="E907" s="28">
        <f>E904*J907</f>
        <v>4663.7173369799993</v>
      </c>
      <c r="F907" s="28">
        <f>F904*J907</f>
        <v>10171.426409039999</v>
      </c>
      <c r="G907" s="28">
        <f>G904*J907</f>
        <v>13078.01693939</v>
      </c>
      <c r="H907" s="29">
        <f>H904*J907</f>
        <v>1757.1268066299999</v>
      </c>
      <c r="J907" s="3">
        <v>0.12871299999999999</v>
      </c>
    </row>
    <row r="908" spans="1:10" ht="12.75" customHeight="1">
      <c r="A908" s="25"/>
      <c r="B908" s="26"/>
      <c r="C908" s="27"/>
      <c r="D908" s="31" t="s">
        <v>18</v>
      </c>
      <c r="E908" s="28">
        <f>E904*J908</f>
        <v>5746.7716898399995</v>
      </c>
      <c r="F908" s="28">
        <f>F904*J908</f>
        <v>12533.535184320001</v>
      </c>
      <c r="G908" s="28">
        <f>G904*J908</f>
        <v>16115.122782119999</v>
      </c>
      <c r="H908" s="29">
        <f>H904*J908</f>
        <v>2165.18409204</v>
      </c>
      <c r="J908" s="3">
        <v>0.15860399999999999</v>
      </c>
    </row>
    <row r="909" spans="1:10" ht="12.75" customHeight="1">
      <c r="A909" s="25"/>
      <c r="B909" s="26"/>
      <c r="C909" s="27"/>
      <c r="D909" s="31" t="s">
        <v>19</v>
      </c>
      <c r="E909" s="28">
        <f>E904*J909</f>
        <v>3006.0003085199996</v>
      </c>
      <c r="F909" s="28">
        <f>F904*J909</f>
        <v>6555.9957249599993</v>
      </c>
      <c r="G909" s="28">
        <f>G904*J909</f>
        <v>8429.4394608599996</v>
      </c>
      <c r="H909" s="29">
        <f>H904*J909</f>
        <v>1132.55657262</v>
      </c>
      <c r="J909" s="3">
        <v>8.2961999999999994E-2</v>
      </c>
    </row>
    <row r="910" spans="1:10" ht="12.75" customHeight="1">
      <c r="A910" s="25"/>
      <c r="B910" s="26"/>
      <c r="C910" s="27"/>
      <c r="D910" s="31" t="s">
        <v>20</v>
      </c>
      <c r="E910" s="28">
        <f>E904*J910</f>
        <v>5172.1090142399999</v>
      </c>
      <c r="F910" s="28">
        <f>F904*J910</f>
        <v>11280.213275520002</v>
      </c>
      <c r="G910" s="28">
        <f>G904*J910</f>
        <v>14503.65114632</v>
      </c>
      <c r="H910" s="29">
        <f>J910*H904</f>
        <v>1948.6711434400002</v>
      </c>
      <c r="J910" s="3">
        <v>0.14274400000000001</v>
      </c>
    </row>
    <row r="911" spans="1:10" ht="22.5">
      <c r="A911" s="25"/>
      <c r="B911" s="26"/>
      <c r="C911" s="27"/>
      <c r="D911" s="31" t="s">
        <v>21</v>
      </c>
      <c r="E911" s="28">
        <f>E904*J911</f>
        <v>4243.7715355800001</v>
      </c>
      <c r="F911" s="28">
        <f>F904*J911</f>
        <v>9255.53732184</v>
      </c>
      <c r="G911" s="28">
        <f>G904*J911</f>
        <v>11900.40305169</v>
      </c>
      <c r="H911" s="29">
        <f>H904*J911</f>
        <v>1598.9058057300001</v>
      </c>
      <c r="J911" s="3">
        <v>0.117123</v>
      </c>
    </row>
    <row r="912" spans="1:10" ht="13.5" customHeight="1">
      <c r="A912" s="25"/>
      <c r="B912" s="26"/>
      <c r="C912" s="27"/>
      <c r="D912" s="31" t="s">
        <v>22</v>
      </c>
      <c r="E912" s="28">
        <f>E904*J912</f>
        <v>154.71687420000001</v>
      </c>
      <c r="F912" s="28">
        <f>F904*J912</f>
        <v>337.43282160000001</v>
      </c>
      <c r="G912" s="28">
        <f>G904*J912</f>
        <v>433.85774810000004</v>
      </c>
      <c r="H912" s="29">
        <f>H904*J912</f>
        <v>58.291947700000009</v>
      </c>
      <c r="J912" s="3">
        <v>4.2700000000000004E-3</v>
      </c>
    </row>
    <row r="913" spans="1:10" ht="12.75" customHeight="1">
      <c r="A913" s="25"/>
      <c r="B913" s="26"/>
      <c r="C913" s="27"/>
      <c r="D913" s="31" t="s">
        <v>23</v>
      </c>
      <c r="E913" s="28">
        <f>E904*J913</f>
        <v>5614.1572262399995</v>
      </c>
      <c r="F913" s="28">
        <f>F904*J913</f>
        <v>12244.30705152</v>
      </c>
      <c r="G913" s="28">
        <f>G904*J913</f>
        <v>15743.24471232</v>
      </c>
      <c r="H913" s="29">
        <f>H904*J913</f>
        <v>2115.2195654400002</v>
      </c>
      <c r="J913" s="3">
        <v>0.154944</v>
      </c>
    </row>
    <row r="914" spans="1:10" ht="22.5">
      <c r="A914" s="25"/>
      <c r="B914" s="26"/>
      <c r="C914" s="27"/>
      <c r="D914" s="31" t="s">
        <v>24</v>
      </c>
      <c r="E914" s="28">
        <f>E904*J914</f>
        <v>6697.2115790999997</v>
      </c>
      <c r="F914" s="28">
        <f>F904*J914</f>
        <v>14606.415826800001</v>
      </c>
      <c r="G914" s="28">
        <f>G904*J914</f>
        <v>18780.350555050001</v>
      </c>
      <c r="H914" s="29">
        <f>H904*J914</f>
        <v>2523.2768508499998</v>
      </c>
      <c r="J914" s="3">
        <v>0.184835</v>
      </c>
    </row>
    <row r="915" spans="1:10" ht="12.75" customHeight="1">
      <c r="A915" s="25"/>
      <c r="B915" s="26"/>
      <c r="C915" s="27"/>
      <c r="D915" s="31" t="s">
        <v>25</v>
      </c>
      <c r="E915" s="28">
        <f>E904*J915</f>
        <v>928.33747865999999</v>
      </c>
      <c r="F915" s="28">
        <f>F904*J915</f>
        <v>2024.6759536800002</v>
      </c>
      <c r="G915" s="28">
        <f>G904*J915</f>
        <v>2603.2480946300002</v>
      </c>
      <c r="H915" s="29">
        <f>H904*J915</f>
        <v>349.76533771000004</v>
      </c>
      <c r="J915" s="3">
        <v>2.5621000000000001E-2</v>
      </c>
    </row>
    <row r="916" spans="1:10" ht="13.5" customHeight="1" thickBot="1">
      <c r="A916" s="33"/>
      <c r="B916" s="34"/>
      <c r="C916" s="35"/>
      <c r="D916" s="43" t="s">
        <v>26</v>
      </c>
      <c r="E916" s="28" t="s">
        <v>361</v>
      </c>
      <c r="F916" s="28" t="s">
        <v>362</v>
      </c>
      <c r="G916" s="28" t="s">
        <v>363</v>
      </c>
      <c r="H916" s="29" t="s">
        <v>364</v>
      </c>
    </row>
    <row r="917" spans="1:10" customFormat="1" ht="15.75" thickBot="1">
      <c r="A917" s="38"/>
      <c r="D917" s="116"/>
      <c r="E917" s="108"/>
      <c r="F917" s="108"/>
      <c r="G917" s="108"/>
      <c r="H917" s="108"/>
    </row>
    <row r="918" spans="1:10">
      <c r="A918" s="13" t="s">
        <v>10</v>
      </c>
      <c r="B918" s="14" t="s">
        <v>11</v>
      </c>
      <c r="C918" s="39">
        <v>64</v>
      </c>
      <c r="D918" s="40" t="s">
        <v>12</v>
      </c>
      <c r="E918" s="17">
        <v>113271.85</v>
      </c>
      <c r="F918" s="17">
        <v>219074.04</v>
      </c>
      <c r="G918" s="17">
        <v>200210.46</v>
      </c>
      <c r="H918" s="18">
        <v>132135.43</v>
      </c>
    </row>
    <row r="919" spans="1:10" ht="12.75" customHeight="1">
      <c r="A919" s="19"/>
      <c r="B919" s="20"/>
      <c r="C919" s="21"/>
      <c r="D919" s="41" t="s">
        <v>13</v>
      </c>
      <c r="E919" s="28" t="s">
        <v>365</v>
      </c>
      <c r="F919" s="28" t="s">
        <v>55</v>
      </c>
      <c r="G919" s="28" t="s">
        <v>366</v>
      </c>
      <c r="H919" s="29">
        <v>813.4</v>
      </c>
    </row>
    <row r="920" spans="1:10" ht="12.75" customHeight="1">
      <c r="A920" s="25"/>
      <c r="B920" s="26"/>
      <c r="C920" s="27"/>
      <c r="D920" s="41" t="s">
        <v>14</v>
      </c>
      <c r="E920" s="28">
        <v>83982.96</v>
      </c>
      <c r="F920" s="28">
        <v>165281.76</v>
      </c>
      <c r="G920" s="28">
        <v>145231.81</v>
      </c>
      <c r="H920" s="29">
        <v>104032.91</v>
      </c>
    </row>
    <row r="921" spans="1:10" ht="12.75" customHeight="1">
      <c r="A921" s="25"/>
      <c r="B921" s="26"/>
      <c r="C921" s="27"/>
      <c r="D921" s="30" t="s">
        <v>15</v>
      </c>
      <c r="E921" s="28"/>
      <c r="F921" s="28"/>
      <c r="G921" s="28"/>
      <c r="H921" s="29"/>
    </row>
    <row r="922" spans="1:10" ht="12.75" customHeight="1">
      <c r="A922" s="25"/>
      <c r="B922" s="26"/>
      <c r="C922" s="27"/>
      <c r="D922" s="31" t="s">
        <v>27</v>
      </c>
      <c r="E922" s="28">
        <f>E920*J922</f>
        <v>15.368881680000001</v>
      </c>
      <c r="F922" s="28">
        <f>F920*J922</f>
        <v>30.246562080000004</v>
      </c>
      <c r="G922" s="28">
        <f>G920*J922</f>
        <v>26.577421229999999</v>
      </c>
      <c r="H922" s="29">
        <f>H920*J922</f>
        <v>19.038022529999999</v>
      </c>
      <c r="J922" s="3">
        <v>1.83E-4</v>
      </c>
    </row>
    <row r="923" spans="1:10" ht="12.75" customHeight="1">
      <c r="A923" s="25"/>
      <c r="B923" s="26"/>
      <c r="C923" s="27"/>
      <c r="D923" s="31" t="s">
        <v>17</v>
      </c>
      <c r="E923" s="28">
        <f>E920*J923</f>
        <v>10809.69873048</v>
      </c>
      <c r="F923" s="28">
        <f>F920*J923</f>
        <v>21273.911174879999</v>
      </c>
      <c r="G923" s="28">
        <f>G920*J923</f>
        <v>18693.221960529998</v>
      </c>
      <c r="H923" s="29">
        <f>H920*J923</f>
        <v>13390.387944829999</v>
      </c>
      <c r="J923" s="3">
        <v>0.12871299999999999</v>
      </c>
    </row>
    <row r="924" spans="1:10" ht="12.75" customHeight="1">
      <c r="A924" s="25"/>
      <c r="B924" s="26"/>
      <c r="C924" s="27"/>
      <c r="D924" s="31" t="s">
        <v>18</v>
      </c>
      <c r="E924" s="28">
        <f>E920*J924</f>
        <v>13320.03338784</v>
      </c>
      <c r="F924" s="28">
        <f>F920*J924</f>
        <v>26214.348263039999</v>
      </c>
      <c r="G924" s="28">
        <f>G920*J924</f>
        <v>23034.34599324</v>
      </c>
      <c r="H924" s="29">
        <f>H920*J924</f>
        <v>16500.035657640001</v>
      </c>
      <c r="J924" s="3">
        <v>0.15860399999999999</v>
      </c>
    </row>
    <row r="925" spans="1:10" ht="12.75" customHeight="1">
      <c r="A925" s="25"/>
      <c r="B925" s="26"/>
      <c r="C925" s="27"/>
      <c r="D925" s="31" t="s">
        <v>19</v>
      </c>
      <c r="E925" s="28">
        <f>E920*J925</f>
        <v>6967.3943275199999</v>
      </c>
      <c r="F925" s="28">
        <f>F920*J925</f>
        <v>13712.105373119999</v>
      </c>
      <c r="G925" s="28">
        <f>G920*J925</f>
        <v>12048.72142122</v>
      </c>
      <c r="H925" s="29">
        <f>H920*J925</f>
        <v>8630.7782794199993</v>
      </c>
      <c r="J925" s="3">
        <v>8.2961999999999994E-2</v>
      </c>
    </row>
    <row r="926" spans="1:10" ht="12.75" customHeight="1">
      <c r="A926" s="25"/>
      <c r="B926" s="26"/>
      <c r="C926" s="27"/>
      <c r="D926" s="31" t="s">
        <v>20</v>
      </c>
      <c r="E926" s="28">
        <f>E920*J926</f>
        <v>11988.063642240002</v>
      </c>
      <c r="F926" s="28">
        <f>F920*J926</f>
        <v>23592.979549440002</v>
      </c>
      <c r="G926" s="28">
        <f>G920*J926</f>
        <v>20730.969486640002</v>
      </c>
      <c r="H926" s="29">
        <f>J926*H920</f>
        <v>14850.073705040002</v>
      </c>
      <c r="J926" s="3">
        <v>0.14274400000000001</v>
      </c>
    </row>
    <row r="927" spans="1:10" ht="22.5">
      <c r="A927" s="25"/>
      <c r="B927" s="26"/>
      <c r="C927" s="27"/>
      <c r="D927" s="31" t="s">
        <v>21</v>
      </c>
      <c r="E927" s="28">
        <f>E920*J927</f>
        <v>9836.3362240800016</v>
      </c>
      <c r="F927" s="28">
        <f>F920*J927</f>
        <v>19358.295576480003</v>
      </c>
      <c r="G927" s="28">
        <f>G920*J927</f>
        <v>17009.985282630001</v>
      </c>
      <c r="H927" s="29">
        <f>H920*J927</f>
        <v>12184.646517930001</v>
      </c>
      <c r="J927" s="3">
        <v>0.117123</v>
      </c>
    </row>
    <row r="928" spans="1:10" ht="12.75" customHeight="1">
      <c r="A928" s="25"/>
      <c r="B928" s="26"/>
      <c r="C928" s="27"/>
      <c r="D928" s="31" t="s">
        <v>22</v>
      </c>
      <c r="E928" s="28">
        <f>E920*J928</f>
        <v>358.60723920000004</v>
      </c>
      <c r="F928" s="28">
        <f>F920*J928</f>
        <v>705.75311520000014</v>
      </c>
      <c r="G928" s="28">
        <f>G920*J928</f>
        <v>620.13982870000007</v>
      </c>
      <c r="H928" s="29">
        <f>H920*J928</f>
        <v>444.22052570000005</v>
      </c>
      <c r="J928" s="3">
        <v>4.2700000000000004E-3</v>
      </c>
    </row>
    <row r="929" spans="1:10" ht="12.75" customHeight="1">
      <c r="A929" s="25"/>
      <c r="B929" s="26"/>
      <c r="C929" s="27"/>
      <c r="D929" s="31" t="s">
        <v>23</v>
      </c>
      <c r="E929" s="28">
        <f>E920*J929</f>
        <v>13012.655754240001</v>
      </c>
      <c r="F929" s="28">
        <f>F920*J929</f>
        <v>25609.41702144</v>
      </c>
      <c r="G929" s="28">
        <f>G920*J929</f>
        <v>22502.797568639999</v>
      </c>
      <c r="H929" s="29">
        <f>H920*J929</f>
        <v>16119.27520704</v>
      </c>
      <c r="J929" s="3">
        <v>0.154944</v>
      </c>
    </row>
    <row r="930" spans="1:10" ht="22.5">
      <c r="A930" s="25"/>
      <c r="B930" s="26"/>
      <c r="C930" s="27"/>
      <c r="D930" s="31" t="s">
        <v>24</v>
      </c>
      <c r="E930" s="28">
        <f>E920*J930</f>
        <v>15522.990411600002</v>
      </c>
      <c r="F930" s="28">
        <f>F920*J930</f>
        <v>30549.854109600001</v>
      </c>
      <c r="G930" s="28">
        <f>G920*J930</f>
        <v>26843.921601350001</v>
      </c>
      <c r="H930" s="29">
        <f>H920*J930</f>
        <v>19228.92291985</v>
      </c>
      <c r="J930" s="3">
        <v>0.184835</v>
      </c>
    </row>
    <row r="931" spans="1:10" ht="12.75" customHeight="1">
      <c r="A931" s="25"/>
      <c r="B931" s="26"/>
      <c r="C931" s="27"/>
      <c r="D931" s="31" t="s">
        <v>25</v>
      </c>
      <c r="E931" s="28">
        <f>E920*J931</f>
        <v>2151.7274181600001</v>
      </c>
      <c r="F931" s="28">
        <f>F920*J931</f>
        <v>4234.6839729600006</v>
      </c>
      <c r="G931" s="28">
        <f>G920*J931</f>
        <v>3720.9842040100002</v>
      </c>
      <c r="H931" s="29">
        <f>H920*J931</f>
        <v>2665.4271871100004</v>
      </c>
      <c r="J931" s="3">
        <v>2.5621000000000001E-2</v>
      </c>
    </row>
    <row r="932" spans="1:10" ht="12.75" customHeight="1">
      <c r="A932" s="25"/>
      <c r="B932" s="26"/>
      <c r="C932" s="27"/>
      <c r="D932" s="41" t="s">
        <v>26</v>
      </c>
      <c r="E932" s="28" t="s">
        <v>367</v>
      </c>
      <c r="F932" s="28" t="s">
        <v>368</v>
      </c>
      <c r="G932" s="28" t="s">
        <v>369</v>
      </c>
      <c r="H932" s="29" t="s">
        <v>370</v>
      </c>
    </row>
    <row r="933" spans="1:10" ht="13.5" customHeight="1" thickBot="1">
      <c r="A933" s="33"/>
      <c r="B933" s="34"/>
      <c r="C933" s="35"/>
      <c r="D933" s="43" t="s">
        <v>29</v>
      </c>
      <c r="E933" s="28" t="s">
        <v>371</v>
      </c>
      <c r="F933" s="28"/>
      <c r="G933" s="28" t="s">
        <v>371</v>
      </c>
      <c r="H933" s="29"/>
    </row>
    <row r="934" spans="1:10" customFormat="1" ht="15.75" thickBot="1">
      <c r="A934" s="38"/>
      <c r="D934" s="116"/>
      <c r="E934" s="108"/>
      <c r="F934" s="108"/>
      <c r="G934" s="108"/>
      <c r="H934" s="108"/>
    </row>
    <row r="935" spans="1:10">
      <c r="A935" s="13" t="s">
        <v>10</v>
      </c>
      <c r="B935" s="14" t="s">
        <v>11</v>
      </c>
      <c r="C935" s="39">
        <v>65</v>
      </c>
      <c r="D935" s="40" t="s">
        <v>12</v>
      </c>
      <c r="E935" s="28">
        <v>63335.18</v>
      </c>
      <c r="F935" s="28">
        <v>217443.58</v>
      </c>
      <c r="G935" s="28">
        <v>235653.04</v>
      </c>
      <c r="H935" s="29">
        <v>45125.72</v>
      </c>
    </row>
    <row r="936" spans="1:10" ht="12.75" customHeight="1">
      <c r="A936" s="19"/>
      <c r="B936" s="20"/>
      <c r="C936" s="21"/>
      <c r="D936" s="41" t="s">
        <v>13</v>
      </c>
      <c r="E936" s="28" t="s">
        <v>372</v>
      </c>
      <c r="F936" s="28" t="s">
        <v>102</v>
      </c>
      <c r="G936" s="28" t="s">
        <v>373</v>
      </c>
      <c r="H936" s="29" t="s">
        <v>374</v>
      </c>
    </row>
    <row r="937" spans="1:10" ht="12.75" customHeight="1">
      <c r="A937" s="25"/>
      <c r="B937" s="26"/>
      <c r="C937" s="27"/>
      <c r="D937" s="41" t="s">
        <v>14</v>
      </c>
      <c r="E937" s="28">
        <v>45786.75</v>
      </c>
      <c r="F937" s="28">
        <v>162936.47</v>
      </c>
      <c r="G937" s="28">
        <v>174321.17</v>
      </c>
      <c r="H937" s="29">
        <v>34402.050000000003</v>
      </c>
    </row>
    <row r="938" spans="1:10" ht="12.75" customHeight="1">
      <c r="A938" s="25"/>
      <c r="B938" s="26"/>
      <c r="C938" s="27"/>
      <c r="D938" s="30" t="s">
        <v>15</v>
      </c>
      <c r="E938" s="28"/>
      <c r="F938" s="28"/>
      <c r="G938" s="28"/>
      <c r="H938" s="29"/>
    </row>
    <row r="939" spans="1:10" ht="12.75" customHeight="1">
      <c r="A939" s="25"/>
      <c r="B939" s="26"/>
      <c r="C939" s="27"/>
      <c r="D939" s="31" t="s">
        <v>27</v>
      </c>
      <c r="E939" s="28">
        <f>E937*J939</f>
        <v>8.3789752499999999</v>
      </c>
      <c r="F939" s="28">
        <f>F937*J939</f>
        <v>29.817374010000002</v>
      </c>
      <c r="G939" s="28">
        <f>G937*J939</f>
        <v>31.900774110000004</v>
      </c>
      <c r="H939" s="29">
        <f>H937*J939</f>
        <v>6.2955751500000003</v>
      </c>
      <c r="J939" s="3">
        <v>1.83E-4</v>
      </c>
    </row>
    <row r="940" spans="1:10" ht="12.75" customHeight="1">
      <c r="A940" s="25"/>
      <c r="B940" s="26"/>
      <c r="C940" s="27"/>
      <c r="D940" s="31" t="s">
        <v>17</v>
      </c>
      <c r="E940" s="28">
        <f>E937*J940</f>
        <v>5893.3499527499998</v>
      </c>
      <c r="F940" s="28">
        <f>F937*J940</f>
        <v>20972.04186311</v>
      </c>
      <c r="G940" s="28">
        <f>G937*J940</f>
        <v>22437.400754210001</v>
      </c>
      <c r="H940" s="29">
        <f>H937*J940</f>
        <v>4427.9910616500001</v>
      </c>
      <c r="J940" s="3">
        <v>0.12871299999999999</v>
      </c>
    </row>
    <row r="941" spans="1:10" ht="12.75" customHeight="1">
      <c r="A941" s="25"/>
      <c r="B941" s="26"/>
      <c r="C941" s="27"/>
      <c r="D941" s="31" t="s">
        <v>18</v>
      </c>
      <c r="E941" s="28">
        <f>E937*J941</f>
        <v>7261.9616969999997</v>
      </c>
      <c r="F941" s="28">
        <f>F937*J941</f>
        <v>25842.37588788</v>
      </c>
      <c r="G941" s="28">
        <f>G937*J941</f>
        <v>27648.034846680002</v>
      </c>
      <c r="H941" s="29">
        <f>H937*J941</f>
        <v>5456.3027382</v>
      </c>
      <c r="J941" s="3">
        <v>0.15860399999999999</v>
      </c>
    </row>
    <row r="942" spans="1:10" ht="12.75" customHeight="1">
      <c r="A942" s="25"/>
      <c r="B942" s="26"/>
      <c r="C942" s="27"/>
      <c r="D942" s="31" t="s">
        <v>19</v>
      </c>
      <c r="E942" s="28">
        <f>E937*J942</f>
        <v>3798.5603534999996</v>
      </c>
      <c r="F942" s="28">
        <f>F937*J942</f>
        <v>13517.53542414</v>
      </c>
      <c r="G942" s="28">
        <f>G937*J942</f>
        <v>14462.03290554</v>
      </c>
      <c r="H942" s="29">
        <f>H937*J942</f>
        <v>2854.0628720999998</v>
      </c>
      <c r="J942" s="3">
        <v>8.2961999999999994E-2</v>
      </c>
    </row>
    <row r="943" spans="1:10" ht="12.75" customHeight="1">
      <c r="A943" s="25"/>
      <c r="B943" s="26"/>
      <c r="C943" s="27"/>
      <c r="D943" s="31" t="s">
        <v>20</v>
      </c>
      <c r="E943" s="28">
        <f>E937*J943</f>
        <v>6535.7838420000007</v>
      </c>
      <c r="F943" s="28">
        <f>F937*J943</f>
        <v>23258.203473680001</v>
      </c>
      <c r="G943" s="28">
        <f>G937*J943</f>
        <v>24883.301090480003</v>
      </c>
      <c r="H943" s="29">
        <f>J943*H937</f>
        <v>4910.686225200001</v>
      </c>
      <c r="J943" s="3">
        <v>0.14274400000000001</v>
      </c>
    </row>
    <row r="944" spans="1:10" ht="22.5">
      <c r="A944" s="25"/>
      <c r="B944" s="26"/>
      <c r="C944" s="27"/>
      <c r="D944" s="31" t="s">
        <v>21</v>
      </c>
      <c r="E944" s="28">
        <f>E937*J944</f>
        <v>5362.6815202500002</v>
      </c>
      <c r="F944" s="28">
        <f>F937*J944</f>
        <v>19083.608175810001</v>
      </c>
      <c r="G944" s="28">
        <f>G937*J944</f>
        <v>20417.018393910002</v>
      </c>
      <c r="H944" s="29">
        <f>H937*J944</f>
        <v>4029.2713021500003</v>
      </c>
      <c r="J944" s="3">
        <v>0.117123</v>
      </c>
    </row>
    <row r="945" spans="1:10" ht="12.75" customHeight="1">
      <c r="A945" s="25"/>
      <c r="B945" s="26"/>
      <c r="C945" s="27"/>
      <c r="D945" s="31" t="s">
        <v>22</v>
      </c>
      <c r="E945" s="28">
        <f>E937*J945</f>
        <v>195.50942250000003</v>
      </c>
      <c r="F945" s="28">
        <f>F937*J945</f>
        <v>695.73872690000007</v>
      </c>
      <c r="G945" s="28">
        <f>G937*J945</f>
        <v>744.35139590000017</v>
      </c>
      <c r="H945" s="29">
        <f>H937*J945</f>
        <v>146.89675350000002</v>
      </c>
      <c r="J945" s="3">
        <v>4.2700000000000004E-3</v>
      </c>
    </row>
    <row r="946" spans="1:10" ht="12.75" customHeight="1">
      <c r="A946" s="25"/>
      <c r="B946" s="26"/>
      <c r="C946" s="27"/>
      <c r="D946" s="31" t="s">
        <v>23</v>
      </c>
      <c r="E946" s="28">
        <f>E937*J946</f>
        <v>7094.382192</v>
      </c>
      <c r="F946" s="28">
        <f>F937*J946</f>
        <v>25246.028407680002</v>
      </c>
      <c r="G946" s="28">
        <f>G937*J946</f>
        <v>27010.019364480002</v>
      </c>
      <c r="H946" s="29">
        <f>H937*J946</f>
        <v>5330.3912352000007</v>
      </c>
      <c r="J946" s="3">
        <v>0.154944</v>
      </c>
    </row>
    <row r="947" spans="1:10" ht="22.5">
      <c r="A947" s="25"/>
      <c r="B947" s="26"/>
      <c r="C947" s="27"/>
      <c r="D947" s="31" t="s">
        <v>24</v>
      </c>
      <c r="E947" s="28">
        <f>E937*J947</f>
        <v>8462.9939362500008</v>
      </c>
      <c r="F947" s="28">
        <f>F937*J947</f>
        <v>30116.362432450002</v>
      </c>
      <c r="G947" s="28">
        <f>G937*J947</f>
        <v>32220.653456950004</v>
      </c>
      <c r="H947" s="29">
        <f>H937*J947</f>
        <v>6358.7029117500006</v>
      </c>
      <c r="J947" s="3">
        <v>0.184835</v>
      </c>
    </row>
    <row r="948" spans="1:10" ht="12.75" customHeight="1">
      <c r="A948" s="25"/>
      <c r="B948" s="26"/>
      <c r="C948" s="27"/>
      <c r="D948" s="31" t="s">
        <v>25</v>
      </c>
      <c r="E948" s="28">
        <f>E937*J948</f>
        <v>1173.1023217500001</v>
      </c>
      <c r="F948" s="28">
        <f>F937*J948</f>
        <v>4174.5952978700006</v>
      </c>
      <c r="G948" s="28">
        <f>G937*J948</f>
        <v>4466.2826965700006</v>
      </c>
      <c r="H948" s="29">
        <f>H937*J948</f>
        <v>881.41492305000008</v>
      </c>
      <c r="J948" s="3">
        <v>2.5621000000000001E-2</v>
      </c>
    </row>
    <row r="949" spans="1:10" ht="12.75" customHeight="1">
      <c r="A949" s="25"/>
      <c r="B949" s="26"/>
      <c r="C949" s="27"/>
      <c r="D949" s="41" t="s">
        <v>26</v>
      </c>
      <c r="E949" s="28" t="s">
        <v>375</v>
      </c>
      <c r="F949" s="28" t="s">
        <v>376</v>
      </c>
      <c r="G949" s="28" t="s">
        <v>377</v>
      </c>
      <c r="H949" s="29" t="s">
        <v>378</v>
      </c>
    </row>
    <row r="950" spans="1:10" ht="13.5" customHeight="1" thickBot="1">
      <c r="A950" s="33"/>
      <c r="B950" s="34"/>
      <c r="C950" s="35"/>
      <c r="D950" s="43" t="s">
        <v>29</v>
      </c>
      <c r="E950" s="28" t="s">
        <v>379</v>
      </c>
      <c r="F950" s="28"/>
      <c r="G950" s="28" t="s">
        <v>379</v>
      </c>
      <c r="H950" s="29"/>
    </row>
    <row r="951" spans="1:10" customFormat="1" ht="15.75" thickBot="1">
      <c r="A951" s="38"/>
      <c r="D951" s="116"/>
      <c r="E951" s="108"/>
      <c r="F951" s="108"/>
      <c r="G951" s="108"/>
      <c r="H951" s="108"/>
    </row>
    <row r="952" spans="1:10">
      <c r="A952" s="13" t="s">
        <v>10</v>
      </c>
      <c r="B952" s="14" t="s">
        <v>11</v>
      </c>
      <c r="C952" s="39">
        <v>66</v>
      </c>
      <c r="D952" s="40" t="s">
        <v>12</v>
      </c>
      <c r="E952" s="17">
        <v>71608.75</v>
      </c>
      <c r="F952" s="17">
        <v>209271.96</v>
      </c>
      <c r="G952" s="17">
        <v>230681.15</v>
      </c>
      <c r="H952" s="18">
        <v>50199.56</v>
      </c>
    </row>
    <row r="953" spans="1:10" ht="12.75" customHeight="1">
      <c r="A953" s="19"/>
      <c r="B953" s="20"/>
      <c r="C953" s="21"/>
      <c r="D953" s="41" t="s">
        <v>13</v>
      </c>
      <c r="E953" s="28">
        <v>990</v>
      </c>
      <c r="F953" s="28" t="s">
        <v>217</v>
      </c>
      <c r="G953" s="28" t="s">
        <v>380</v>
      </c>
      <c r="H953" s="29" t="s">
        <v>381</v>
      </c>
    </row>
    <row r="954" spans="1:10" ht="12.75" customHeight="1">
      <c r="A954" s="25"/>
      <c r="B954" s="26"/>
      <c r="C954" s="27"/>
      <c r="D954" s="41" t="s">
        <v>14</v>
      </c>
      <c r="E954" s="28">
        <v>51833.43</v>
      </c>
      <c r="F954" s="28">
        <v>158183.51999999999</v>
      </c>
      <c r="G954" s="28">
        <v>171533.87</v>
      </c>
      <c r="H954" s="29">
        <v>38483.08</v>
      </c>
    </row>
    <row r="955" spans="1:10" ht="12.75" customHeight="1">
      <c r="A955" s="25"/>
      <c r="B955" s="26"/>
      <c r="C955" s="27"/>
      <c r="D955" s="30" t="s">
        <v>15</v>
      </c>
      <c r="E955" s="28"/>
      <c r="F955" s="28"/>
      <c r="G955" s="28"/>
      <c r="H955" s="29"/>
    </row>
    <row r="956" spans="1:10" ht="12.75" customHeight="1">
      <c r="A956" s="25"/>
      <c r="B956" s="26"/>
      <c r="C956" s="27"/>
      <c r="D956" s="31" t="s">
        <v>27</v>
      </c>
      <c r="E956" s="28">
        <f>E954*J956</f>
        <v>9.48551769</v>
      </c>
      <c r="F956" s="28">
        <f>F954*J956</f>
        <v>28.947584159999998</v>
      </c>
      <c r="G956" s="28">
        <f>G954*J956</f>
        <v>31.39069821</v>
      </c>
      <c r="H956" s="29">
        <f>H954*J956</f>
        <v>7.0424036400000007</v>
      </c>
      <c r="J956" s="3">
        <v>1.83E-4</v>
      </c>
    </row>
    <row r="957" spans="1:10" ht="12.75" customHeight="1">
      <c r="A957" s="25"/>
      <c r="B957" s="26"/>
      <c r="C957" s="27"/>
      <c r="D957" s="31" t="s">
        <v>17</v>
      </c>
      <c r="E957" s="28">
        <f>E954*J957</f>
        <v>6671.63627559</v>
      </c>
      <c r="F957" s="28">
        <f>F954*J957</f>
        <v>20360.275409759997</v>
      </c>
      <c r="G957" s="28">
        <f>G954*J957</f>
        <v>22078.639009309998</v>
      </c>
      <c r="H957" s="29">
        <f>H954*J957</f>
        <v>4953.2726760400001</v>
      </c>
      <c r="J957" s="3">
        <v>0.12871299999999999</v>
      </c>
    </row>
    <row r="958" spans="1:10" ht="12.75" customHeight="1">
      <c r="A958" s="25"/>
      <c r="B958" s="26"/>
      <c r="C958" s="27"/>
      <c r="D958" s="31" t="s">
        <v>18</v>
      </c>
      <c r="E958" s="28">
        <f>E954*J958</f>
        <v>8220.9893317200003</v>
      </c>
      <c r="F958" s="28">
        <f>F954*J958</f>
        <v>25088.539006079998</v>
      </c>
      <c r="G958" s="28">
        <f>G954*J958</f>
        <v>27205.957917479998</v>
      </c>
      <c r="H958" s="29">
        <f>H954*J958</f>
        <v>6103.5704203200003</v>
      </c>
      <c r="J958" s="3">
        <v>0.15860399999999999</v>
      </c>
    </row>
    <row r="959" spans="1:10" ht="12.75" customHeight="1">
      <c r="A959" s="25"/>
      <c r="B959" s="26"/>
      <c r="C959" s="27"/>
      <c r="D959" s="31" t="s">
        <v>19</v>
      </c>
      <c r="E959" s="28">
        <f>E954*J959</f>
        <v>4300.2050196599994</v>
      </c>
      <c r="F959" s="28">
        <f>F954*J959</f>
        <v>13123.221186239998</v>
      </c>
      <c r="G959" s="28">
        <f>G954*J959</f>
        <v>14230.792922939998</v>
      </c>
      <c r="H959" s="29">
        <f>H954*J959</f>
        <v>3192.6332829600001</v>
      </c>
      <c r="J959" s="3">
        <v>8.2961999999999994E-2</v>
      </c>
    </row>
    <row r="960" spans="1:10" ht="12.75" customHeight="1">
      <c r="A960" s="25"/>
      <c r="B960" s="26"/>
      <c r="C960" s="27"/>
      <c r="D960" s="31" t="s">
        <v>20</v>
      </c>
      <c r="E960" s="28">
        <f>E954*J960</f>
        <v>7398.9111319200001</v>
      </c>
      <c r="F960" s="28">
        <f>F954*J960</f>
        <v>22579.748378880002</v>
      </c>
      <c r="G960" s="28">
        <f>G954*J960</f>
        <v>24485.43073928</v>
      </c>
      <c r="H960" s="29">
        <f>J960*H954</f>
        <v>5493.2287715200009</v>
      </c>
      <c r="J960" s="3">
        <v>0.14274400000000001</v>
      </c>
    </row>
    <row r="961" spans="1:10" ht="22.5">
      <c r="A961" s="25"/>
      <c r="B961" s="26"/>
      <c r="C961" s="27"/>
      <c r="D961" s="31" t="s">
        <v>21</v>
      </c>
      <c r="E961" s="28">
        <f>E954*J961</f>
        <v>6070.8868218900006</v>
      </c>
      <c r="F961" s="28">
        <f>F954*J961</f>
        <v>18526.928412959998</v>
      </c>
      <c r="G961" s="28">
        <f>G954*J961</f>
        <v>20090.56145601</v>
      </c>
      <c r="H961" s="29">
        <f>H954*J961</f>
        <v>4507.2537788400005</v>
      </c>
      <c r="J961" s="3">
        <v>0.117123</v>
      </c>
    </row>
    <row r="962" spans="1:10" ht="12.75" customHeight="1">
      <c r="A962" s="25"/>
      <c r="B962" s="26"/>
      <c r="C962" s="27"/>
      <c r="D962" s="31" t="s">
        <v>22</v>
      </c>
      <c r="E962" s="28">
        <f>E954*J962</f>
        <v>221.32874610000002</v>
      </c>
      <c r="F962" s="28">
        <f>F954*J962</f>
        <v>675.44363039999996</v>
      </c>
      <c r="G962" s="28">
        <f>G954*J962</f>
        <v>732.4496249</v>
      </c>
      <c r="H962" s="29">
        <f>H954*J962</f>
        <v>164.32275160000003</v>
      </c>
      <c r="J962" s="3">
        <v>4.2700000000000004E-3</v>
      </c>
    </row>
    <row r="963" spans="1:10" ht="12.75" customHeight="1">
      <c r="A963" s="25"/>
      <c r="B963" s="26"/>
      <c r="C963" s="27"/>
      <c r="D963" s="31" t="s">
        <v>23</v>
      </c>
      <c r="E963" s="28">
        <f>E954*J963</f>
        <v>8031.2789779200002</v>
      </c>
      <c r="F963" s="28">
        <f>F954*J963</f>
        <v>24509.587322879997</v>
      </c>
      <c r="G963" s="28">
        <f>G954*J963</f>
        <v>26578.14395328</v>
      </c>
      <c r="H963" s="29">
        <f>H954*J963</f>
        <v>5962.7223475199999</v>
      </c>
      <c r="J963" s="3">
        <v>0.154944</v>
      </c>
    </row>
    <row r="964" spans="1:10" ht="22.5">
      <c r="A964" s="25"/>
      <c r="B964" s="26"/>
      <c r="C964" s="27"/>
      <c r="D964" s="31" t="s">
        <v>24</v>
      </c>
      <c r="E964" s="28">
        <f>E954*J964</f>
        <v>9580.6320340500006</v>
      </c>
      <c r="F964" s="28">
        <f>F954*J964</f>
        <v>29237.850919199998</v>
      </c>
      <c r="G964" s="28">
        <f>G954*J964</f>
        <v>31705.46286145</v>
      </c>
      <c r="H964" s="29">
        <f>H954*J964</f>
        <v>7113.0200918</v>
      </c>
      <c r="J964" s="3">
        <v>0.184835</v>
      </c>
    </row>
    <row r="965" spans="1:10" ht="12.75" customHeight="1">
      <c r="A965" s="25"/>
      <c r="B965" s="26"/>
      <c r="C965" s="27"/>
      <c r="D965" s="31" t="s">
        <v>25</v>
      </c>
      <c r="E965" s="28">
        <f>E954*J965</f>
        <v>1328.0243100300002</v>
      </c>
      <c r="F965" s="28">
        <f>F954*J965</f>
        <v>4052.81996592</v>
      </c>
      <c r="G965" s="28">
        <f>G954*J965</f>
        <v>4394.8692832699999</v>
      </c>
      <c r="H965" s="29">
        <f>H954*J965</f>
        <v>985.97499268000013</v>
      </c>
      <c r="J965" s="3">
        <v>2.5621000000000001E-2</v>
      </c>
    </row>
    <row r="966" spans="1:10" ht="12.75" customHeight="1">
      <c r="A966" s="25"/>
      <c r="B966" s="26"/>
      <c r="C966" s="27"/>
      <c r="D966" s="41" t="s">
        <v>26</v>
      </c>
      <c r="E966" s="28" t="s">
        <v>382</v>
      </c>
      <c r="F966" s="28" t="s">
        <v>383</v>
      </c>
      <c r="G966" s="28" t="s">
        <v>384</v>
      </c>
      <c r="H966" s="29" t="s">
        <v>385</v>
      </c>
    </row>
    <row r="967" spans="1:10" ht="13.5" customHeight="1" thickBot="1">
      <c r="A967" s="33"/>
      <c r="B967" s="34"/>
      <c r="C967" s="35"/>
      <c r="D967" s="43" t="s">
        <v>29</v>
      </c>
      <c r="E967" s="28" t="s">
        <v>232</v>
      </c>
      <c r="F967" s="28"/>
      <c r="G967" s="28" t="s">
        <v>232</v>
      </c>
      <c r="H967" s="29"/>
    </row>
    <row r="968" spans="1:10" customFormat="1" ht="15.75" thickBot="1">
      <c r="A968" s="38"/>
      <c r="D968" s="116"/>
      <c r="E968" s="108"/>
      <c r="F968" s="108"/>
      <c r="G968" s="108"/>
      <c r="H968" s="108"/>
    </row>
    <row r="969" spans="1:10">
      <c r="A969" s="13" t="s">
        <v>10</v>
      </c>
      <c r="B969" s="14" t="s">
        <v>11</v>
      </c>
      <c r="C969" s="39">
        <v>67</v>
      </c>
      <c r="D969" s="40" t="s">
        <v>12</v>
      </c>
      <c r="E969" s="17">
        <v>68355.520000000004</v>
      </c>
      <c r="F969" s="17">
        <v>224102.49</v>
      </c>
      <c r="G969" s="17">
        <v>197900.23</v>
      </c>
      <c r="H969" s="18">
        <v>94557.78</v>
      </c>
    </row>
    <row r="970" spans="1:10" ht="12.75" customHeight="1">
      <c r="A970" s="19"/>
      <c r="B970" s="20"/>
      <c r="C970" s="21"/>
      <c r="D970" s="41" t="s">
        <v>13</v>
      </c>
      <c r="E970" s="28" t="s">
        <v>302</v>
      </c>
      <c r="F970" s="28" t="s">
        <v>386</v>
      </c>
      <c r="G970" s="28" t="s">
        <v>387</v>
      </c>
      <c r="H970" s="29" t="s">
        <v>388</v>
      </c>
    </row>
    <row r="971" spans="1:10" ht="12.75" customHeight="1">
      <c r="A971" s="25"/>
      <c r="B971" s="26"/>
      <c r="C971" s="27"/>
      <c r="D971" s="41" t="s">
        <v>14</v>
      </c>
      <c r="E971" s="28">
        <v>50361.32</v>
      </c>
      <c r="F971" s="28">
        <v>168217.38</v>
      </c>
      <c r="G971" s="28">
        <v>147302.6</v>
      </c>
      <c r="H971" s="29">
        <v>71276.100000000006</v>
      </c>
    </row>
    <row r="972" spans="1:10" ht="12.75" customHeight="1">
      <c r="A972" s="25"/>
      <c r="B972" s="26"/>
      <c r="C972" s="27"/>
      <c r="D972" s="30" t="s">
        <v>15</v>
      </c>
      <c r="E972" s="28"/>
      <c r="F972" s="28"/>
      <c r="G972" s="28"/>
      <c r="H972" s="29"/>
    </row>
    <row r="973" spans="1:10" ht="12.75" customHeight="1">
      <c r="A973" s="25"/>
      <c r="B973" s="26"/>
      <c r="C973" s="27"/>
      <c r="D973" s="31" t="s">
        <v>27</v>
      </c>
      <c r="E973" s="28">
        <f>E971*J973</f>
        <v>9.2161215599999995</v>
      </c>
      <c r="F973" s="28">
        <f>F971*J973</f>
        <v>30.783780540000002</v>
      </c>
      <c r="G973" s="28">
        <f>G971*J973</f>
        <v>26.9563758</v>
      </c>
      <c r="H973" s="29">
        <f>H971*J973</f>
        <v>13.043526300000002</v>
      </c>
      <c r="J973" s="3">
        <v>1.83E-4</v>
      </c>
    </row>
    <row r="974" spans="1:10" ht="12.75" customHeight="1">
      <c r="A974" s="25"/>
      <c r="B974" s="26"/>
      <c r="C974" s="27"/>
      <c r="D974" s="31" t="s">
        <v>17</v>
      </c>
      <c r="E974" s="28">
        <f>E971*J974</f>
        <v>6482.1565811599994</v>
      </c>
      <c r="F974" s="28">
        <f>F971*J974</f>
        <v>21651.763631940001</v>
      </c>
      <c r="G974" s="28">
        <f>G971*J974</f>
        <v>18959.759553799999</v>
      </c>
      <c r="H974" s="29">
        <f>H971*J974</f>
        <v>9174.1606592999997</v>
      </c>
      <c r="J974" s="3">
        <v>0.12871299999999999</v>
      </c>
    </row>
    <row r="975" spans="1:10" ht="12.75" customHeight="1">
      <c r="A975" s="25"/>
      <c r="B975" s="26"/>
      <c r="C975" s="27"/>
      <c r="D975" s="31" t="s">
        <v>18</v>
      </c>
      <c r="E975" s="28">
        <f>E971*J975</f>
        <v>7987.5067972799998</v>
      </c>
      <c r="F975" s="28">
        <f>F971*J975</f>
        <v>26679.94933752</v>
      </c>
      <c r="G975" s="28">
        <f>G971*J975</f>
        <v>23362.781570399999</v>
      </c>
      <c r="H975" s="29">
        <f>H971*J975</f>
        <v>11304.6745644</v>
      </c>
      <c r="J975" s="3">
        <v>0.15860399999999999</v>
      </c>
    </row>
    <row r="976" spans="1:10" ht="12.75" customHeight="1">
      <c r="A976" s="25"/>
      <c r="B976" s="26"/>
      <c r="C976" s="27"/>
      <c r="D976" s="31" t="s">
        <v>19</v>
      </c>
      <c r="E976" s="28">
        <f>E971*J976</f>
        <v>4178.0758298399996</v>
      </c>
      <c r="F976" s="28">
        <f>F971*J976</f>
        <v>13955.650279559999</v>
      </c>
      <c r="G976" s="28">
        <f>G971*J976</f>
        <v>12220.5183012</v>
      </c>
      <c r="H976" s="29">
        <f>H971*J976</f>
        <v>5913.2078081999998</v>
      </c>
      <c r="J976" s="3">
        <v>8.2961999999999994E-2</v>
      </c>
    </row>
    <row r="977" spans="1:10" ht="12.75" customHeight="1">
      <c r="A977" s="25"/>
      <c r="B977" s="26"/>
      <c r="C977" s="27"/>
      <c r="D977" s="31" t="s">
        <v>20</v>
      </c>
      <c r="E977" s="28">
        <f>E971*J977</f>
        <v>7188.7762620800004</v>
      </c>
      <c r="F977" s="28">
        <f>F971*J977</f>
        <v>24012.021690720001</v>
      </c>
      <c r="G977" s="28">
        <f>G971*J977</f>
        <v>21026.562334400001</v>
      </c>
      <c r="H977" s="29">
        <f>J977*H971</f>
        <v>10174.235618400002</v>
      </c>
      <c r="J977" s="3">
        <v>0.14274400000000001</v>
      </c>
    </row>
    <row r="978" spans="1:10" ht="22.5">
      <c r="A978" s="25"/>
      <c r="B978" s="26"/>
      <c r="C978" s="27"/>
      <c r="D978" s="31" t="s">
        <v>21</v>
      </c>
      <c r="E978" s="28">
        <f>E971*J978</f>
        <v>5898.46888236</v>
      </c>
      <c r="F978" s="28">
        <f>F971*J978</f>
        <v>19702.124197740002</v>
      </c>
      <c r="G978" s="28">
        <f>G971*J978</f>
        <v>17252.5224198</v>
      </c>
      <c r="H978" s="29">
        <f>H971*J978</f>
        <v>8348.0706603000017</v>
      </c>
      <c r="J978" s="3">
        <v>0.117123</v>
      </c>
    </row>
    <row r="979" spans="1:10" ht="12.75" customHeight="1">
      <c r="A979" s="25"/>
      <c r="B979" s="26"/>
      <c r="C979" s="27"/>
      <c r="D979" s="31" t="s">
        <v>22</v>
      </c>
      <c r="E979" s="28">
        <f>E971*J979</f>
        <v>215.04283640000003</v>
      </c>
      <c r="F979" s="28">
        <f>F971*J979</f>
        <v>718.28821260000007</v>
      </c>
      <c r="G979" s="28">
        <f>G971*J979</f>
        <v>628.98210200000005</v>
      </c>
      <c r="H979" s="29">
        <f>H971*J979</f>
        <v>304.34894700000007</v>
      </c>
      <c r="J979" s="3">
        <v>4.2700000000000004E-3</v>
      </c>
    </row>
    <row r="980" spans="1:10" ht="12.75" customHeight="1">
      <c r="A980" s="25"/>
      <c r="B980" s="26"/>
      <c r="C980" s="27"/>
      <c r="D980" s="31" t="s">
        <v>23</v>
      </c>
      <c r="E980" s="28">
        <f>E971*J980</f>
        <v>7803.1843660799996</v>
      </c>
      <c r="F980" s="28">
        <f>F971*J980</f>
        <v>26064.273726719999</v>
      </c>
      <c r="G980" s="28">
        <f>G971*J980</f>
        <v>22823.654054400002</v>
      </c>
      <c r="H980" s="29">
        <f>H971*J980</f>
        <v>11043.804038400001</v>
      </c>
      <c r="J980" s="3">
        <v>0.154944</v>
      </c>
    </row>
    <row r="981" spans="1:10" ht="22.5">
      <c r="A981" s="25"/>
      <c r="B981" s="26"/>
      <c r="C981" s="27"/>
      <c r="D981" s="31" t="s">
        <v>24</v>
      </c>
      <c r="E981" s="28">
        <f>E971*J981</f>
        <v>9308.5345821999999</v>
      </c>
      <c r="F981" s="28">
        <f>F971*J981</f>
        <v>31092.459432300002</v>
      </c>
      <c r="G981" s="28">
        <f>G971*J981</f>
        <v>27226.676071000002</v>
      </c>
      <c r="H981" s="29">
        <f>H971*J981</f>
        <v>13174.3179435</v>
      </c>
      <c r="J981" s="3">
        <v>0.184835</v>
      </c>
    </row>
    <row r="982" spans="1:10" ht="12.75" customHeight="1">
      <c r="A982" s="25"/>
      <c r="B982" s="26"/>
      <c r="C982" s="27"/>
      <c r="D982" s="31" t="s">
        <v>25</v>
      </c>
      <c r="E982" s="28">
        <f>E971*J982</f>
        <v>1290.30737972</v>
      </c>
      <c r="F982" s="28">
        <f>F971*J982</f>
        <v>4309.8974929800006</v>
      </c>
      <c r="G982" s="28">
        <f>G971*J982</f>
        <v>3774.0399146000004</v>
      </c>
      <c r="H982" s="29">
        <f>H971*J982</f>
        <v>1826.1649581000001</v>
      </c>
      <c r="J982" s="3">
        <v>2.5621000000000001E-2</v>
      </c>
    </row>
    <row r="983" spans="1:10" ht="12.75" customHeight="1">
      <c r="A983" s="25"/>
      <c r="B983" s="26"/>
      <c r="C983" s="27"/>
      <c r="D983" s="41" t="s">
        <v>26</v>
      </c>
      <c r="E983" s="28" t="s">
        <v>389</v>
      </c>
      <c r="F983" s="28" t="s">
        <v>390</v>
      </c>
      <c r="G983" s="28" t="s">
        <v>391</v>
      </c>
      <c r="H983" s="29" t="s">
        <v>392</v>
      </c>
    </row>
    <row r="984" spans="1:10" ht="13.5" customHeight="1" thickBot="1">
      <c r="A984" s="33"/>
      <c r="B984" s="34"/>
      <c r="C984" s="35"/>
      <c r="D984" s="43" t="s">
        <v>29</v>
      </c>
      <c r="E984" s="44" t="s">
        <v>323</v>
      </c>
      <c r="F984" s="44"/>
      <c r="G984" s="44" t="s">
        <v>323</v>
      </c>
      <c r="H984" s="45"/>
    </row>
    <row r="985" spans="1:10" customFormat="1" ht="15.75" thickBot="1">
      <c r="A985" s="38"/>
      <c r="D985" s="116"/>
      <c r="E985" s="108"/>
      <c r="F985" s="108"/>
      <c r="G985" s="108"/>
      <c r="H985" s="108"/>
    </row>
    <row r="986" spans="1:10">
      <c r="A986" s="13" t="s">
        <v>10</v>
      </c>
      <c r="B986" s="14" t="s">
        <v>11</v>
      </c>
      <c r="C986" s="39">
        <v>68</v>
      </c>
      <c r="D986" s="40" t="s">
        <v>12</v>
      </c>
      <c r="E986" s="17">
        <v>59396.86</v>
      </c>
      <c r="F986" s="17">
        <v>214123.8</v>
      </c>
      <c r="G986" s="17">
        <v>206822.45</v>
      </c>
      <c r="H986" s="18">
        <v>66698.210000000006</v>
      </c>
    </row>
    <row r="987" spans="1:10" ht="12.75" customHeight="1">
      <c r="A987" s="19"/>
      <c r="B987" s="20"/>
      <c r="C987" s="21"/>
      <c r="D987" s="41" t="s">
        <v>13</v>
      </c>
      <c r="E987" s="28">
        <v>935</v>
      </c>
      <c r="F987" s="28" t="s">
        <v>353</v>
      </c>
      <c r="G987" s="28" t="s">
        <v>393</v>
      </c>
      <c r="H987" s="29" t="s">
        <v>394</v>
      </c>
    </row>
    <row r="988" spans="1:10" ht="12.75" customHeight="1">
      <c r="A988" s="25"/>
      <c r="B988" s="26"/>
      <c r="C988" s="27"/>
      <c r="D988" s="41" t="s">
        <v>14</v>
      </c>
      <c r="E988" s="28">
        <v>43886.17</v>
      </c>
      <c r="F988" s="28">
        <v>162425.16</v>
      </c>
      <c r="G988" s="28">
        <v>155470.43</v>
      </c>
      <c r="H988" s="29">
        <v>50840.9</v>
      </c>
    </row>
    <row r="989" spans="1:10" ht="12.75" customHeight="1">
      <c r="A989" s="25"/>
      <c r="B989" s="26"/>
      <c r="C989" s="27"/>
      <c r="D989" s="30" t="s">
        <v>15</v>
      </c>
      <c r="E989" s="28"/>
      <c r="F989" s="28"/>
      <c r="G989" s="28"/>
      <c r="H989" s="29"/>
    </row>
    <row r="990" spans="1:10" ht="12.75" customHeight="1">
      <c r="A990" s="25"/>
      <c r="B990" s="26"/>
      <c r="C990" s="27"/>
      <c r="D990" s="31" t="s">
        <v>27</v>
      </c>
      <c r="E990" s="28">
        <f>E988*J990</f>
        <v>8.0311691100000004</v>
      </c>
      <c r="F990" s="28">
        <f>F988*J990</f>
        <v>29.72380428</v>
      </c>
      <c r="G990" s="28">
        <f>G988*J990</f>
        <v>28.451088689999999</v>
      </c>
      <c r="H990" s="29">
        <f>H988*J990</f>
        <v>9.3038847000000011</v>
      </c>
      <c r="J990" s="3">
        <v>1.83E-4</v>
      </c>
    </row>
    <row r="991" spans="1:10" ht="12.75" customHeight="1">
      <c r="A991" s="25"/>
      <c r="B991" s="26"/>
      <c r="C991" s="27"/>
      <c r="D991" s="31" t="s">
        <v>17</v>
      </c>
      <c r="E991" s="28">
        <f>E988*J991</f>
        <v>5648.7205992099998</v>
      </c>
      <c r="F991" s="28">
        <f>F988*J991</f>
        <v>20906.229619080001</v>
      </c>
      <c r="G991" s="28">
        <f>G988*J991</f>
        <v>20011.065456589997</v>
      </c>
      <c r="H991" s="29">
        <f>H988*J991</f>
        <v>6543.8847617000001</v>
      </c>
      <c r="J991" s="3">
        <v>0.12871299999999999</v>
      </c>
    </row>
    <row r="992" spans="1:10" ht="12.75" customHeight="1">
      <c r="A992" s="25"/>
      <c r="B992" s="26"/>
      <c r="C992" s="27"/>
      <c r="D992" s="31" t="s">
        <v>18</v>
      </c>
      <c r="E992" s="28">
        <f>E988*J992</f>
        <v>6960.5221066799995</v>
      </c>
      <c r="F992" s="28">
        <f>F988*J992</f>
        <v>25761.28007664</v>
      </c>
      <c r="G992" s="28">
        <f>G988*J992</f>
        <v>24658.232079719997</v>
      </c>
      <c r="H992" s="29">
        <f>H988*J992</f>
        <v>8063.5701036</v>
      </c>
      <c r="J992" s="3">
        <v>0.15860399999999999</v>
      </c>
    </row>
    <row r="993" spans="1:10" ht="12.75" customHeight="1">
      <c r="A993" s="25"/>
      <c r="B993" s="26"/>
      <c r="C993" s="27"/>
      <c r="D993" s="31" t="s">
        <v>19</v>
      </c>
      <c r="E993" s="28">
        <f>E988*J993</f>
        <v>3640.8844355399997</v>
      </c>
      <c r="F993" s="28">
        <f>F988*J993</f>
        <v>13475.116123919999</v>
      </c>
      <c r="G993" s="28">
        <f>G988*J993</f>
        <v>12898.137813659998</v>
      </c>
      <c r="H993" s="29">
        <f>H988*J993</f>
        <v>4217.8627458000001</v>
      </c>
      <c r="J993" s="3">
        <v>8.2961999999999994E-2</v>
      </c>
    </row>
    <row r="994" spans="1:10" ht="12.75" customHeight="1">
      <c r="A994" s="25"/>
      <c r="B994" s="26"/>
      <c r="C994" s="27"/>
      <c r="D994" s="31" t="s">
        <v>20</v>
      </c>
      <c r="E994" s="28">
        <f>E988*J994</f>
        <v>6264.48745048</v>
      </c>
      <c r="F994" s="28">
        <f>F988*J994</f>
        <v>23185.217039040002</v>
      </c>
      <c r="G994" s="28">
        <f>G988*J994</f>
        <v>22192.471059920001</v>
      </c>
      <c r="H994" s="29">
        <f>J994*H988</f>
        <v>7257.2334296000008</v>
      </c>
      <c r="J994" s="3">
        <v>0.14274400000000001</v>
      </c>
    </row>
    <row r="995" spans="1:10" ht="22.5">
      <c r="A995" s="25"/>
      <c r="B995" s="26"/>
      <c r="C995" s="27"/>
      <c r="D995" s="31" t="s">
        <v>21</v>
      </c>
      <c r="E995" s="28">
        <f>E988*J995</f>
        <v>5140.0798889099997</v>
      </c>
      <c r="F995" s="28">
        <f>F988*J995</f>
        <v>19023.722014680003</v>
      </c>
      <c r="G995" s="28">
        <f>G988*J995</f>
        <v>18209.163172889999</v>
      </c>
      <c r="H995" s="29">
        <f>H988*J995</f>
        <v>5954.6387307000005</v>
      </c>
      <c r="J995" s="3">
        <v>0.117123</v>
      </c>
    </row>
    <row r="996" spans="1:10" ht="12.75" customHeight="1">
      <c r="A996" s="25"/>
      <c r="B996" s="26"/>
      <c r="C996" s="27"/>
      <c r="D996" s="31" t="s">
        <v>22</v>
      </c>
      <c r="E996" s="28">
        <f>E988*J996</f>
        <v>187.39394590000001</v>
      </c>
      <c r="F996" s="28">
        <f>F988*J996</f>
        <v>693.55543320000004</v>
      </c>
      <c r="G996" s="28">
        <f>G988*J996</f>
        <v>663.85873609999999</v>
      </c>
      <c r="H996" s="29">
        <f>H988*J996</f>
        <v>217.09064300000003</v>
      </c>
      <c r="J996" s="3">
        <v>4.2700000000000004E-3</v>
      </c>
    </row>
    <row r="997" spans="1:10" ht="12.75" customHeight="1">
      <c r="A997" s="25"/>
      <c r="B997" s="26"/>
      <c r="C997" s="27"/>
      <c r="D997" s="31" t="s">
        <v>23</v>
      </c>
      <c r="E997" s="28">
        <f>E988*J997</f>
        <v>6799.8987244800001</v>
      </c>
      <c r="F997" s="28">
        <f>F988*J997</f>
        <v>25166.80399104</v>
      </c>
      <c r="G997" s="28">
        <f>G988*J997</f>
        <v>24089.210305919998</v>
      </c>
      <c r="H997" s="29">
        <f>H988*J997</f>
        <v>7877.4924096000004</v>
      </c>
      <c r="J997" s="3">
        <v>0.154944</v>
      </c>
    </row>
    <row r="998" spans="1:10" ht="22.5">
      <c r="A998" s="25"/>
      <c r="B998" s="26"/>
      <c r="C998" s="27"/>
      <c r="D998" s="31" t="s">
        <v>24</v>
      </c>
      <c r="E998" s="28">
        <f>E988*J998</f>
        <v>8111.7002319499998</v>
      </c>
      <c r="F998" s="28">
        <f>F988*J998</f>
        <v>30021.854448599999</v>
      </c>
      <c r="G998" s="28">
        <f>G988*J998</f>
        <v>28736.376929049999</v>
      </c>
      <c r="H998" s="29">
        <f>H988*J998</f>
        <v>9397.1777514999994</v>
      </c>
      <c r="J998" s="3">
        <v>0.184835</v>
      </c>
    </row>
    <row r="999" spans="1:10" ht="12.75" customHeight="1">
      <c r="A999" s="25"/>
      <c r="B999" s="26"/>
      <c r="C999" s="27"/>
      <c r="D999" s="31" t="s">
        <v>25</v>
      </c>
      <c r="E999" s="28">
        <f>E988*J999</f>
        <v>1124.4075615700001</v>
      </c>
      <c r="F999" s="28">
        <f>F988*J999</f>
        <v>4161.4950243600006</v>
      </c>
      <c r="G999" s="28">
        <f>G988*J999</f>
        <v>3983.3078870300001</v>
      </c>
      <c r="H999" s="29">
        <f>H988*J999</f>
        <v>1302.5946989000001</v>
      </c>
      <c r="J999" s="3">
        <v>2.5621000000000001E-2</v>
      </c>
    </row>
    <row r="1000" spans="1:10" ht="12.75" customHeight="1">
      <c r="A1000" s="25"/>
      <c r="B1000" s="26"/>
      <c r="C1000" s="27"/>
      <c r="D1000" s="41" t="s">
        <v>26</v>
      </c>
      <c r="E1000" s="28" t="s">
        <v>395</v>
      </c>
      <c r="F1000" s="28" t="s">
        <v>396</v>
      </c>
      <c r="G1000" s="28" t="s">
        <v>397</v>
      </c>
      <c r="H1000" s="29" t="s">
        <v>398</v>
      </c>
    </row>
    <row r="1001" spans="1:10" ht="13.5" customHeight="1" thickBot="1">
      <c r="A1001" s="33"/>
      <c r="B1001" s="34"/>
      <c r="C1001" s="35"/>
      <c r="D1001" s="43" t="s">
        <v>29</v>
      </c>
      <c r="E1001" s="28" t="s">
        <v>399</v>
      </c>
      <c r="F1001" s="28"/>
      <c r="G1001" s="28" t="s">
        <v>399</v>
      </c>
      <c r="H1001" s="29"/>
    </row>
    <row r="1002" spans="1:10" customFormat="1" ht="15.75" thickBot="1">
      <c r="A1002" s="38"/>
      <c r="D1002" s="116"/>
      <c r="E1002" s="108"/>
      <c r="F1002" s="108"/>
      <c r="G1002" s="108"/>
      <c r="H1002" s="108"/>
    </row>
    <row r="1003" spans="1:10">
      <c r="A1003" s="13" t="s">
        <v>10</v>
      </c>
      <c r="B1003" s="14" t="s">
        <v>11</v>
      </c>
      <c r="C1003" s="39">
        <v>69</v>
      </c>
      <c r="D1003" s="40" t="s">
        <v>12</v>
      </c>
      <c r="E1003" s="17">
        <v>63806.2</v>
      </c>
      <c r="F1003" s="17">
        <v>238371.64</v>
      </c>
      <c r="G1003" s="17">
        <v>230302.12</v>
      </c>
      <c r="H1003" s="18">
        <v>71875.72</v>
      </c>
    </row>
    <row r="1004" spans="1:10" ht="12.75" customHeight="1">
      <c r="A1004" s="19"/>
      <c r="B1004" s="20"/>
      <c r="C1004" s="21"/>
      <c r="D1004" s="41" t="s">
        <v>13</v>
      </c>
      <c r="E1004" s="28" t="s">
        <v>400</v>
      </c>
      <c r="F1004" s="28" t="s">
        <v>217</v>
      </c>
      <c r="G1004" s="28" t="s">
        <v>401</v>
      </c>
      <c r="H1004" s="29" t="s">
        <v>402</v>
      </c>
    </row>
    <row r="1005" spans="1:10" ht="12.75" customHeight="1">
      <c r="A1005" s="25"/>
      <c r="B1005" s="26"/>
      <c r="C1005" s="27"/>
      <c r="D1005" s="41" t="s">
        <v>14</v>
      </c>
      <c r="E1005" s="28">
        <v>46765.5</v>
      </c>
      <c r="F1005" s="28">
        <v>180781.53</v>
      </c>
      <c r="G1005" s="28">
        <v>172182.88</v>
      </c>
      <c r="H1005" s="29">
        <v>55364.15</v>
      </c>
    </row>
    <row r="1006" spans="1:10" ht="12.75" customHeight="1">
      <c r="A1006" s="25"/>
      <c r="B1006" s="26"/>
      <c r="C1006" s="27"/>
      <c r="D1006" s="30" t="s">
        <v>15</v>
      </c>
      <c r="E1006" s="28"/>
      <c r="F1006" s="28"/>
      <c r="G1006" s="28"/>
      <c r="H1006" s="29"/>
    </row>
    <row r="1007" spans="1:10" ht="12.75" customHeight="1">
      <c r="A1007" s="25"/>
      <c r="B1007" s="26"/>
      <c r="C1007" s="27"/>
      <c r="D1007" s="31" t="s">
        <v>27</v>
      </c>
      <c r="E1007" s="28">
        <f>E1005*J1007</f>
        <v>8.5580864999999999</v>
      </c>
      <c r="F1007" s="28">
        <f>F1005*J1007</f>
        <v>33.083019989999997</v>
      </c>
      <c r="G1007" s="28">
        <f>G1005*J1007</f>
        <v>31.509467040000001</v>
      </c>
      <c r="H1007" s="29">
        <f>H1005*J1007</f>
        <v>10.13163945</v>
      </c>
      <c r="J1007" s="3">
        <v>1.83E-4</v>
      </c>
    </row>
    <row r="1008" spans="1:10" ht="12.75" customHeight="1">
      <c r="A1008" s="25"/>
      <c r="B1008" s="26"/>
      <c r="C1008" s="27"/>
      <c r="D1008" s="31" t="s">
        <v>17</v>
      </c>
      <c r="E1008" s="28">
        <f>E1005*J1008</f>
        <v>6019.3278014999996</v>
      </c>
      <c r="F1008" s="28">
        <f>F1005*J1008</f>
        <v>23268.933070889998</v>
      </c>
      <c r="G1008" s="28">
        <f>G1005*J1008</f>
        <v>22162.175033439999</v>
      </c>
      <c r="H1008" s="29">
        <f>H1005*J1008</f>
        <v>7126.0858389499999</v>
      </c>
      <c r="J1008" s="3">
        <v>0.12871299999999999</v>
      </c>
    </row>
    <row r="1009" spans="1:10" ht="12.75" customHeight="1">
      <c r="A1009" s="25"/>
      <c r="B1009" s="26"/>
      <c r="C1009" s="27"/>
      <c r="D1009" s="31" t="s">
        <v>18</v>
      </c>
      <c r="E1009" s="28">
        <f>E1005*J1009</f>
        <v>7417.1953619999995</v>
      </c>
      <c r="F1009" s="28">
        <f>F1005*J1009</f>
        <v>28672.673784119997</v>
      </c>
      <c r="G1009" s="28">
        <f>G1005*J1009</f>
        <v>27308.89349952</v>
      </c>
      <c r="H1009" s="29">
        <f>H1005*J1009</f>
        <v>8780.9756465999999</v>
      </c>
      <c r="J1009" s="3">
        <v>0.15860399999999999</v>
      </c>
    </row>
    <row r="1010" spans="1:10" ht="12.75" customHeight="1">
      <c r="A1010" s="25"/>
      <c r="B1010" s="26"/>
      <c r="C1010" s="27"/>
      <c r="D1010" s="31" t="s">
        <v>19</v>
      </c>
      <c r="E1010" s="28">
        <f>E1005*J1010</f>
        <v>3879.7594109999995</v>
      </c>
      <c r="F1010" s="28">
        <f>F1005*J1010</f>
        <v>14997.99729186</v>
      </c>
      <c r="G1010" s="28">
        <f>G1005*J1010</f>
        <v>14284.63609056</v>
      </c>
      <c r="H1010" s="29">
        <f>H1005*J1010</f>
        <v>4593.1206123000002</v>
      </c>
      <c r="J1010" s="3">
        <v>8.2961999999999994E-2</v>
      </c>
    </row>
    <row r="1011" spans="1:10" ht="12.75" customHeight="1">
      <c r="A1011" s="25"/>
      <c r="B1011" s="26"/>
      <c r="C1011" s="27"/>
      <c r="D1011" s="31" t="s">
        <v>20</v>
      </c>
      <c r="E1011" s="28">
        <f>E1005*J1011</f>
        <v>6675.4945320000006</v>
      </c>
      <c r="F1011" s="28">
        <f>F1005*J1011</f>
        <v>25805.478718320002</v>
      </c>
      <c r="G1011" s="28">
        <f>G1005*J1011</f>
        <v>24578.073022720004</v>
      </c>
      <c r="H1011" s="29">
        <f>J1011*H1005</f>
        <v>7902.900227600001</v>
      </c>
      <c r="J1011" s="3">
        <v>0.14274400000000001</v>
      </c>
    </row>
    <row r="1012" spans="1:10" ht="22.5">
      <c r="A1012" s="25"/>
      <c r="B1012" s="26"/>
      <c r="C1012" s="27"/>
      <c r="D1012" s="31" t="s">
        <v>21</v>
      </c>
      <c r="E1012" s="28">
        <f>E1005*J1012</f>
        <v>5477.3156564999999</v>
      </c>
      <c r="F1012" s="28">
        <f>F1005*J1012</f>
        <v>21173.675138189999</v>
      </c>
      <c r="G1012" s="28">
        <f>G1005*J1012</f>
        <v>20166.575454240003</v>
      </c>
      <c r="H1012" s="29">
        <f>H1005*J1012</f>
        <v>6484.4153404500003</v>
      </c>
      <c r="J1012" s="3">
        <v>0.117123</v>
      </c>
    </row>
    <row r="1013" spans="1:10" ht="12.75" customHeight="1">
      <c r="A1013" s="25"/>
      <c r="B1013" s="26"/>
      <c r="C1013" s="27"/>
      <c r="D1013" s="31" t="s">
        <v>22</v>
      </c>
      <c r="E1013" s="28">
        <f>E1005*J1013</f>
        <v>199.68868500000002</v>
      </c>
      <c r="F1013" s="28">
        <f>F1005*J1013</f>
        <v>771.9371331000001</v>
      </c>
      <c r="G1013" s="28">
        <f>G1005*J1013</f>
        <v>735.22089760000006</v>
      </c>
      <c r="H1013" s="29">
        <f>H1005*J1013</f>
        <v>236.40492050000003</v>
      </c>
      <c r="J1013" s="3">
        <v>4.2700000000000004E-3</v>
      </c>
    </row>
    <row r="1014" spans="1:10" ht="12.75" customHeight="1">
      <c r="A1014" s="25"/>
      <c r="B1014" s="26"/>
      <c r="C1014" s="27"/>
      <c r="D1014" s="31" t="s">
        <v>23</v>
      </c>
      <c r="E1014" s="28">
        <f>E1005*J1014</f>
        <v>7246.0336319999997</v>
      </c>
      <c r="F1014" s="28">
        <f>F1005*J1014</f>
        <v>28011.013384319998</v>
      </c>
      <c r="G1014" s="28">
        <f>G1005*J1014</f>
        <v>26678.70415872</v>
      </c>
      <c r="H1014" s="29">
        <f>H1005*J1014</f>
        <v>8578.3428576000006</v>
      </c>
      <c r="J1014" s="3">
        <v>0.154944</v>
      </c>
    </row>
    <row r="1015" spans="1:10" ht="22.5">
      <c r="A1015" s="25"/>
      <c r="B1015" s="26"/>
      <c r="C1015" s="27"/>
      <c r="D1015" s="31" t="s">
        <v>24</v>
      </c>
      <c r="E1015" s="28">
        <f>E1005*J1015</f>
        <v>8643.9011924999995</v>
      </c>
      <c r="F1015" s="28">
        <f>F1005*J1015</f>
        <v>33414.754097550001</v>
      </c>
      <c r="G1015" s="28">
        <f>G1005*J1015</f>
        <v>31825.422624800001</v>
      </c>
      <c r="H1015" s="29">
        <f>H1005*J1015</f>
        <v>10233.23266525</v>
      </c>
      <c r="J1015" s="3">
        <v>0.184835</v>
      </c>
    </row>
    <row r="1016" spans="1:10" ht="12.75" customHeight="1">
      <c r="A1016" s="25"/>
      <c r="B1016" s="26"/>
      <c r="C1016" s="27"/>
      <c r="D1016" s="31" t="s">
        <v>25</v>
      </c>
      <c r="E1016" s="28">
        <f>E1005*J1016</f>
        <v>1198.1788755</v>
      </c>
      <c r="F1016" s="28">
        <f>F1005*J1016</f>
        <v>4631.8035801300002</v>
      </c>
      <c r="G1016" s="28">
        <f>G1005*J1016</f>
        <v>4411.4975684800002</v>
      </c>
      <c r="H1016" s="29">
        <f>H1005*J1016</f>
        <v>1418.4848871500001</v>
      </c>
      <c r="J1016" s="3">
        <v>2.5621000000000001E-2</v>
      </c>
    </row>
    <row r="1017" spans="1:10" ht="12.75" customHeight="1">
      <c r="A1017" s="25"/>
      <c r="B1017" s="26"/>
      <c r="C1017" s="27"/>
      <c r="D1017" s="41" t="s">
        <v>26</v>
      </c>
      <c r="E1017" s="28" t="s">
        <v>403</v>
      </c>
      <c r="F1017" s="28" t="s">
        <v>404</v>
      </c>
      <c r="G1017" s="28" t="s">
        <v>405</v>
      </c>
      <c r="H1017" s="29" t="s">
        <v>406</v>
      </c>
    </row>
    <row r="1018" spans="1:10" ht="13.5" customHeight="1" thickBot="1">
      <c r="A1018" s="33"/>
      <c r="B1018" s="34"/>
      <c r="C1018" s="35"/>
      <c r="D1018" s="43" t="s">
        <v>29</v>
      </c>
      <c r="E1018" s="28" t="s">
        <v>407</v>
      </c>
      <c r="F1018" s="28"/>
      <c r="G1018" s="28" t="s">
        <v>407</v>
      </c>
      <c r="H1018" s="29"/>
    </row>
    <row r="1019" spans="1:10" customFormat="1" ht="15.75" thickBot="1">
      <c r="A1019" s="38"/>
      <c r="D1019" s="116"/>
      <c r="E1019" s="108"/>
      <c r="F1019" s="108"/>
      <c r="G1019" s="108"/>
      <c r="H1019" s="108"/>
    </row>
    <row r="1020" spans="1:10">
      <c r="A1020" s="13" t="s">
        <v>10</v>
      </c>
      <c r="B1020" s="14" t="s">
        <v>11</v>
      </c>
      <c r="C1020" s="39">
        <v>70</v>
      </c>
      <c r="D1020" s="40" t="s">
        <v>12</v>
      </c>
      <c r="E1020" s="17">
        <f>E1021+E1023+E1035+E1036</f>
        <v>40373.1</v>
      </c>
      <c r="F1020" s="17">
        <f>F1021+F1023+F1035+F1036</f>
        <v>219985.84</v>
      </c>
      <c r="G1020" s="17">
        <f>G1021+G1023+G1035+G1036</f>
        <v>218599.02000000002</v>
      </c>
      <c r="H1020" s="18">
        <f>H1021+H1023+H1035+H1036</f>
        <v>41759.919999999998</v>
      </c>
    </row>
    <row r="1021" spans="1:10" ht="12.75" customHeight="1">
      <c r="A1021" s="19"/>
      <c r="B1021" s="20"/>
      <c r="C1021" s="21"/>
      <c r="D1021" s="41" t="s">
        <v>13</v>
      </c>
      <c r="E1021" s="28">
        <v>715</v>
      </c>
      <c r="F1021" s="28">
        <v>6900</v>
      </c>
      <c r="G1021" s="28">
        <v>6105.87</v>
      </c>
      <c r="H1021" s="29">
        <v>1509.13</v>
      </c>
    </row>
    <row r="1022" spans="1:10" ht="12.75" hidden="1" customHeight="1">
      <c r="A1022" s="25"/>
      <c r="B1022" s="26"/>
      <c r="C1022" s="27"/>
      <c r="D1022" s="62" t="s">
        <v>408</v>
      </c>
      <c r="E1022" s="28">
        <v>29278.21</v>
      </c>
      <c r="F1022" s="28">
        <v>164289.16</v>
      </c>
      <c r="G1022" s="28">
        <v>162024.39000000001</v>
      </c>
      <c r="H1022" s="29">
        <v>31542.98</v>
      </c>
    </row>
    <row r="1023" spans="1:10">
      <c r="A1023" s="25"/>
      <c r="B1023" s="26"/>
      <c r="C1023" s="27"/>
      <c r="D1023" s="41" t="s">
        <v>14</v>
      </c>
      <c r="E1023" s="28">
        <f>186.91+E1022</f>
        <v>29465.119999999999</v>
      </c>
      <c r="F1023" s="28">
        <f>2069.4+F1022</f>
        <v>166358.56</v>
      </c>
      <c r="G1023" s="28">
        <f>2256.31+G1022</f>
        <v>164280.70000000001</v>
      </c>
      <c r="H1023" s="29">
        <f>H1022</f>
        <v>31542.98</v>
      </c>
    </row>
    <row r="1024" spans="1:10" ht="12.75" customHeight="1">
      <c r="A1024" s="25"/>
      <c r="B1024" s="26"/>
      <c r="C1024" s="27"/>
      <c r="D1024" s="30" t="s">
        <v>15</v>
      </c>
      <c r="E1024" s="28"/>
      <c r="F1024" s="28"/>
      <c r="G1024" s="28"/>
      <c r="H1024" s="29"/>
    </row>
    <row r="1025" spans="1:10" ht="12.75" customHeight="1">
      <c r="A1025" s="25"/>
      <c r="B1025" s="26"/>
      <c r="C1025" s="27"/>
      <c r="D1025" s="31" t="s">
        <v>27</v>
      </c>
      <c r="E1025" s="28">
        <f>E1023*J1025</f>
        <v>5.3921169600000001</v>
      </c>
      <c r="F1025" s="28">
        <f>F1023*J1025</f>
        <v>30.443616479999999</v>
      </c>
      <c r="G1025" s="28">
        <f>G1023*J1025</f>
        <v>30.063368100000002</v>
      </c>
      <c r="H1025" s="29">
        <f>H1023*J1025</f>
        <v>5.7723653400000003</v>
      </c>
      <c r="J1025" s="3">
        <v>1.83E-4</v>
      </c>
    </row>
    <row r="1026" spans="1:10" ht="12.75" customHeight="1">
      <c r="A1026" s="25"/>
      <c r="B1026" s="26"/>
      <c r="C1026" s="27"/>
      <c r="D1026" s="31" t="s">
        <v>17</v>
      </c>
      <c r="E1026" s="28">
        <f>E1023*J1026</f>
        <v>3792.5439905599997</v>
      </c>
      <c r="F1026" s="28">
        <f>F1023*J1026</f>
        <v>21412.509333279999</v>
      </c>
      <c r="G1026" s="28">
        <f>G1023*J1026</f>
        <v>21145.061739100001</v>
      </c>
      <c r="H1026" s="29">
        <f>H1023*J1026</f>
        <v>4059.9915847399998</v>
      </c>
      <c r="J1026" s="3">
        <v>0.12871299999999999</v>
      </c>
    </row>
    <row r="1027" spans="1:10" ht="12.75" customHeight="1">
      <c r="A1027" s="25"/>
      <c r="B1027" s="26"/>
      <c r="C1027" s="27"/>
      <c r="D1027" s="31" t="s">
        <v>18</v>
      </c>
      <c r="E1027" s="28">
        <f>E1023*J1027</f>
        <v>4673.2858924799993</v>
      </c>
      <c r="F1027" s="28">
        <f>F1023*J1027</f>
        <v>26385.133050239998</v>
      </c>
      <c r="G1027" s="28">
        <f>G1023*J1027</f>
        <v>26055.576142800001</v>
      </c>
      <c r="H1027" s="29">
        <f>H1023*J1027</f>
        <v>5002.8427999199994</v>
      </c>
      <c r="J1027" s="3">
        <v>0.15860399999999999</v>
      </c>
    </row>
    <row r="1028" spans="1:10" ht="12.75" customHeight="1">
      <c r="A1028" s="25"/>
      <c r="B1028" s="26"/>
      <c r="C1028" s="27"/>
      <c r="D1028" s="31" t="s">
        <v>19</v>
      </c>
      <c r="E1028" s="28">
        <f>E1023*J1028</f>
        <v>2444.4852854399996</v>
      </c>
      <c r="F1028" s="28">
        <f>F1023*J1028</f>
        <v>13801.43885472</v>
      </c>
      <c r="G1028" s="28">
        <f>G1023*J1028</f>
        <v>13629.055433400001</v>
      </c>
      <c r="H1028" s="29">
        <f>H1023*J1028</f>
        <v>2616.8687067599999</v>
      </c>
      <c r="J1028" s="3">
        <v>8.2961999999999994E-2</v>
      </c>
    </row>
    <row r="1029" spans="1:10" ht="12.75" customHeight="1">
      <c r="A1029" s="25"/>
      <c r="B1029" s="26"/>
      <c r="C1029" s="27"/>
      <c r="D1029" s="31" t="s">
        <v>20</v>
      </c>
      <c r="E1029" s="28">
        <f>E1023*J1029</f>
        <v>4205.9690892799999</v>
      </c>
      <c r="F1029" s="28">
        <f>F1023*J1029</f>
        <v>23746.686288640001</v>
      </c>
      <c r="G1029" s="28">
        <f>G1023*J1029</f>
        <v>23450.084240800003</v>
      </c>
      <c r="H1029" s="29">
        <f>J1029*H1023</f>
        <v>4502.5711371200005</v>
      </c>
      <c r="J1029" s="3">
        <v>0.14274400000000001</v>
      </c>
    </row>
    <row r="1030" spans="1:10" ht="22.5">
      <c r="A1030" s="25"/>
      <c r="B1030" s="26"/>
      <c r="C1030" s="27"/>
      <c r="D1030" s="31" t="s">
        <v>21</v>
      </c>
      <c r="E1030" s="28">
        <f>E1023*J1030</f>
        <v>3451.04324976</v>
      </c>
      <c r="F1030" s="28">
        <f>F1023*J1030</f>
        <v>19484.413622880002</v>
      </c>
      <c r="G1030" s="28">
        <f>G1023*J1030</f>
        <v>19241.048426100002</v>
      </c>
      <c r="H1030" s="29">
        <f>H1023*J1030</f>
        <v>3694.4084465400001</v>
      </c>
      <c r="J1030" s="3">
        <v>0.117123</v>
      </c>
    </row>
    <row r="1031" spans="1:10" ht="12.75" customHeight="1">
      <c r="A1031" s="25"/>
      <c r="B1031" s="26"/>
      <c r="C1031" s="27"/>
      <c r="D1031" s="31" t="s">
        <v>22</v>
      </c>
      <c r="E1031" s="28">
        <f>E1023*J1031</f>
        <v>125.81606240000001</v>
      </c>
      <c r="F1031" s="28">
        <f>F1023*J1031</f>
        <v>710.35105120000003</v>
      </c>
      <c r="G1031" s="28">
        <f>G1023*J1031</f>
        <v>701.47858900000006</v>
      </c>
      <c r="H1031" s="29">
        <f>H1023*J1031</f>
        <v>134.68852460000002</v>
      </c>
      <c r="J1031" s="3">
        <v>4.2700000000000004E-3</v>
      </c>
    </row>
    <row r="1032" spans="1:10" ht="12.75" customHeight="1">
      <c r="A1032" s="25"/>
      <c r="B1032" s="26"/>
      <c r="C1032" s="27"/>
      <c r="D1032" s="31" t="s">
        <v>23</v>
      </c>
      <c r="E1032" s="28">
        <f>E1023*J1032</f>
        <v>4565.4435532799998</v>
      </c>
      <c r="F1032" s="28">
        <f>F1023*J1032</f>
        <v>25776.260720639999</v>
      </c>
      <c r="G1032" s="28">
        <f>G1023*J1032</f>
        <v>25454.308780800002</v>
      </c>
      <c r="H1032" s="29">
        <f>H1023*J1032</f>
        <v>4887.3954931199996</v>
      </c>
      <c r="J1032" s="3">
        <v>0.154944</v>
      </c>
    </row>
    <row r="1033" spans="1:10" ht="22.5">
      <c r="A1033" s="25"/>
      <c r="B1033" s="26"/>
      <c r="C1033" s="27"/>
      <c r="D1033" s="31" t="s">
        <v>24</v>
      </c>
      <c r="E1033" s="28">
        <f>E1023*J1033</f>
        <v>5446.1854551999995</v>
      </c>
      <c r="F1033" s="28">
        <f>F1023*J1033</f>
        <v>30748.884437599998</v>
      </c>
      <c r="G1033" s="28">
        <f>G1023*J1033</f>
        <v>30364.823184500001</v>
      </c>
      <c r="H1033" s="29">
        <f>H1023*J1033</f>
        <v>5830.2467083000001</v>
      </c>
      <c r="J1033" s="3">
        <v>0.184835</v>
      </c>
    </row>
    <row r="1034" spans="1:10" ht="12.75" customHeight="1">
      <c r="A1034" s="25"/>
      <c r="B1034" s="26"/>
      <c r="C1034" s="27"/>
      <c r="D1034" s="31" t="s">
        <v>25</v>
      </c>
      <c r="E1034" s="28">
        <f>E1023*J1034</f>
        <v>754.92583952000007</v>
      </c>
      <c r="F1034" s="28">
        <f>F1023*J1034</f>
        <v>4262.2726657600006</v>
      </c>
      <c r="G1034" s="28">
        <f>G1023*J1034</f>
        <v>4209.0358147000006</v>
      </c>
      <c r="H1034" s="29">
        <f>H1023*J1034</f>
        <v>808.16269058</v>
      </c>
      <c r="J1034" s="3">
        <v>2.5621000000000001E-2</v>
      </c>
    </row>
    <row r="1035" spans="1:10" ht="12.75" customHeight="1">
      <c r="A1035" s="25"/>
      <c r="B1035" s="26"/>
      <c r="C1035" s="27"/>
      <c r="D1035" s="41" t="s">
        <v>26</v>
      </c>
      <c r="E1035" s="28">
        <v>8192.98</v>
      </c>
      <c r="F1035" s="28">
        <v>46727.28</v>
      </c>
      <c r="G1035" s="28">
        <v>46212.45</v>
      </c>
      <c r="H1035" s="29">
        <v>8707.81</v>
      </c>
    </row>
    <row r="1036" spans="1:10" ht="13.5" customHeight="1" thickBot="1">
      <c r="A1036" s="33"/>
      <c r="B1036" s="34"/>
      <c r="C1036" s="35"/>
      <c r="D1036" s="43" t="s">
        <v>29</v>
      </c>
      <c r="E1036" s="44">
        <v>2000</v>
      </c>
      <c r="F1036" s="44"/>
      <c r="G1036" s="44">
        <v>2000</v>
      </c>
      <c r="H1036" s="45"/>
    </row>
    <row r="1037" spans="1:10" customFormat="1" ht="15.75" thickBot="1">
      <c r="A1037" s="38"/>
      <c r="D1037" s="116"/>
      <c r="E1037" s="108"/>
      <c r="F1037" s="108"/>
      <c r="G1037" s="108"/>
      <c r="H1037" s="108"/>
    </row>
    <row r="1038" spans="1:10">
      <c r="A1038" s="13" t="s">
        <v>10</v>
      </c>
      <c r="B1038" s="14" t="s">
        <v>11</v>
      </c>
      <c r="C1038" s="39">
        <v>71</v>
      </c>
      <c r="D1038" s="40" t="s">
        <v>12</v>
      </c>
      <c r="E1038" s="17">
        <v>56747.61</v>
      </c>
      <c r="F1038" s="17">
        <v>213096.84</v>
      </c>
      <c r="G1038" s="17">
        <v>196081.84</v>
      </c>
      <c r="H1038" s="18">
        <v>73762.61</v>
      </c>
    </row>
    <row r="1039" spans="1:10" ht="12.75" customHeight="1">
      <c r="A1039" s="19"/>
      <c r="B1039" s="20"/>
      <c r="C1039" s="21"/>
      <c r="D1039" s="41" t="s">
        <v>13</v>
      </c>
      <c r="E1039" s="28">
        <v>605</v>
      </c>
      <c r="F1039" s="28" t="s">
        <v>217</v>
      </c>
      <c r="G1039" s="28" t="s">
        <v>409</v>
      </c>
      <c r="H1039" s="29" t="s">
        <v>410</v>
      </c>
    </row>
    <row r="1040" spans="1:10" ht="12.75" customHeight="1">
      <c r="A1040" s="25"/>
      <c r="B1040" s="26"/>
      <c r="C1040" s="27"/>
      <c r="D1040" s="41" t="s">
        <v>14</v>
      </c>
      <c r="E1040" s="28">
        <v>42985.06</v>
      </c>
      <c r="F1040" s="28">
        <v>161163</v>
      </c>
      <c r="G1040" s="28">
        <v>147546.21</v>
      </c>
      <c r="H1040" s="29">
        <v>56601.85</v>
      </c>
    </row>
    <row r="1041" spans="1:10" ht="12.75" customHeight="1">
      <c r="A1041" s="25"/>
      <c r="B1041" s="26"/>
      <c r="C1041" s="27"/>
      <c r="D1041" s="30" t="s">
        <v>15</v>
      </c>
      <c r="E1041" s="28"/>
      <c r="F1041" s="28"/>
      <c r="G1041" s="28"/>
      <c r="H1041" s="29"/>
    </row>
    <row r="1042" spans="1:10" ht="12.75" customHeight="1">
      <c r="A1042" s="25"/>
      <c r="B1042" s="26"/>
      <c r="C1042" s="27"/>
      <c r="D1042" s="31" t="s">
        <v>16</v>
      </c>
      <c r="E1042" s="28">
        <f>E1040*J1042</f>
        <v>7.8662659799999997</v>
      </c>
      <c r="F1042" s="28">
        <f>F1040*J1042</f>
        <v>29.492829</v>
      </c>
      <c r="G1042" s="28">
        <f>G1040*J1042</f>
        <v>27.000956429999999</v>
      </c>
      <c r="H1042" s="29">
        <f>H1040*J1042</f>
        <v>10.35813855</v>
      </c>
      <c r="J1042" s="3">
        <v>1.83E-4</v>
      </c>
    </row>
    <row r="1043" spans="1:10" ht="12.75" customHeight="1">
      <c r="A1043" s="25"/>
      <c r="B1043" s="26"/>
      <c r="C1043" s="27"/>
      <c r="D1043" s="31" t="s">
        <v>17</v>
      </c>
      <c r="E1043" s="28">
        <f>E1040*J1043</f>
        <v>5532.7360277799999</v>
      </c>
      <c r="F1043" s="28">
        <f>F1040*J1043</f>
        <v>20743.773218999999</v>
      </c>
      <c r="G1043" s="28">
        <f>G1040*J1043</f>
        <v>18991.115327729996</v>
      </c>
      <c r="H1043" s="29">
        <f>H1040*J1043</f>
        <v>7285.3939190499996</v>
      </c>
      <c r="J1043" s="3">
        <v>0.12871299999999999</v>
      </c>
    </row>
    <row r="1044" spans="1:10" ht="12.75" customHeight="1">
      <c r="A1044" s="25"/>
      <c r="B1044" s="26"/>
      <c r="C1044" s="27"/>
      <c r="D1044" s="31" t="s">
        <v>18</v>
      </c>
      <c r="E1044" s="28">
        <f>E1040*J1044</f>
        <v>6817.6024562399998</v>
      </c>
      <c r="F1044" s="28">
        <f>F1040*J1044</f>
        <v>25561.096451999998</v>
      </c>
      <c r="G1044" s="28">
        <f>G1040*J1044</f>
        <v>23401.419090839998</v>
      </c>
      <c r="H1044" s="29">
        <f>H1040*J1044</f>
        <v>8977.2798174</v>
      </c>
      <c r="J1044" s="3">
        <v>0.15860399999999999</v>
      </c>
    </row>
    <row r="1045" spans="1:10" ht="12.75" customHeight="1">
      <c r="A1045" s="25"/>
      <c r="B1045" s="26"/>
      <c r="C1045" s="27"/>
      <c r="D1045" s="31" t="s">
        <v>19</v>
      </c>
      <c r="E1045" s="28">
        <f>E1040*J1045</f>
        <v>3566.1265477199995</v>
      </c>
      <c r="F1045" s="28">
        <f>F1040*J1045</f>
        <v>13370.404805999999</v>
      </c>
      <c r="G1045" s="28">
        <f>G1040*J1045</f>
        <v>12240.728674019998</v>
      </c>
      <c r="H1045" s="29">
        <f>H1040*J1045</f>
        <v>4695.8026796999993</v>
      </c>
      <c r="J1045" s="3">
        <v>8.2961999999999994E-2</v>
      </c>
    </row>
    <row r="1046" spans="1:10" ht="12.75" customHeight="1">
      <c r="A1046" s="25"/>
      <c r="B1046" s="26"/>
      <c r="C1046" s="27"/>
      <c r="D1046" s="31" t="s">
        <v>20</v>
      </c>
      <c r="E1046" s="28">
        <f>E1040*J1046</f>
        <v>6135.8594046400003</v>
      </c>
      <c r="F1046" s="28">
        <f>F1040*J1046</f>
        <v>23005.051272000001</v>
      </c>
      <c r="G1046" s="28">
        <f>G1040*J1046</f>
        <v>21061.336200239999</v>
      </c>
      <c r="H1046" s="29">
        <f>J1046*H1040</f>
        <v>8079.5744764000001</v>
      </c>
      <c r="J1046" s="3">
        <v>0.14274400000000001</v>
      </c>
    </row>
    <row r="1047" spans="1:10" ht="22.5">
      <c r="A1047" s="25"/>
      <c r="B1047" s="26"/>
      <c r="C1047" s="27"/>
      <c r="D1047" s="31" t="s">
        <v>21</v>
      </c>
      <c r="E1047" s="28">
        <f>E1040*J1047</f>
        <v>5034.5391823800001</v>
      </c>
      <c r="F1047" s="28">
        <f>F1040*J1047</f>
        <v>18875.894049000002</v>
      </c>
      <c r="G1047" s="28">
        <f>G1040*J1047</f>
        <v>17281.054753830002</v>
      </c>
      <c r="H1047" s="29">
        <f>H1040*J1047</f>
        <v>6629.3784775499998</v>
      </c>
      <c r="J1047" s="3">
        <v>0.117123</v>
      </c>
    </row>
    <row r="1048" spans="1:10" ht="12.75" customHeight="1">
      <c r="A1048" s="25"/>
      <c r="B1048" s="26"/>
      <c r="C1048" s="27"/>
      <c r="D1048" s="31" t="s">
        <v>22</v>
      </c>
      <c r="E1048" s="28">
        <f>E1040*J1048</f>
        <v>183.5462062</v>
      </c>
      <c r="F1048" s="28">
        <f>F1040*J1048</f>
        <v>688.16601000000003</v>
      </c>
      <c r="G1048" s="28">
        <f>G1040*J1048</f>
        <v>630.02231670000003</v>
      </c>
      <c r="H1048" s="29">
        <f>H1040*J1048</f>
        <v>241.68989950000002</v>
      </c>
      <c r="J1048" s="3">
        <v>4.2700000000000004E-3</v>
      </c>
    </row>
    <row r="1049" spans="1:10" ht="12.75" customHeight="1">
      <c r="A1049" s="25"/>
      <c r="B1049" s="26"/>
      <c r="C1049" s="27"/>
      <c r="D1049" s="31" t="s">
        <v>23</v>
      </c>
      <c r="E1049" s="28">
        <f>E1040*J1049</f>
        <v>6660.2771366399993</v>
      </c>
      <c r="F1049" s="28">
        <f>F1040*J1049</f>
        <v>24971.239871999998</v>
      </c>
      <c r="G1049" s="28">
        <f>G1040*J1049</f>
        <v>22861.399962239997</v>
      </c>
      <c r="H1049" s="29">
        <f>H1040*J1049</f>
        <v>8770.1170463999988</v>
      </c>
      <c r="J1049" s="3">
        <v>0.154944</v>
      </c>
    </row>
    <row r="1050" spans="1:10" ht="22.5">
      <c r="A1050" s="25"/>
      <c r="B1050" s="26"/>
      <c r="C1050" s="27"/>
      <c r="D1050" s="31" t="s">
        <v>24</v>
      </c>
      <c r="E1050" s="28">
        <f>E1040*J1050</f>
        <v>7945.1435650999993</v>
      </c>
      <c r="F1050" s="28">
        <f>F1040*J1050</f>
        <v>29788.563105000001</v>
      </c>
      <c r="G1050" s="28">
        <f>G1040*J1050</f>
        <v>27271.703725349998</v>
      </c>
      <c r="H1050" s="29">
        <f>H1040*J1050</f>
        <v>10462.00294475</v>
      </c>
      <c r="J1050" s="3">
        <v>0.184835</v>
      </c>
    </row>
    <row r="1051" spans="1:10" ht="12.75" customHeight="1">
      <c r="A1051" s="25"/>
      <c r="B1051" s="26"/>
      <c r="C1051" s="27"/>
      <c r="D1051" s="31" t="s">
        <v>25</v>
      </c>
      <c r="E1051" s="28">
        <f>E1040*J1051</f>
        <v>1101.32022226</v>
      </c>
      <c r="F1051" s="28">
        <f>F1040*J1051</f>
        <v>4129.1572230000002</v>
      </c>
      <c r="G1051" s="28">
        <f>G1040*J1051</f>
        <v>3780.2814464100002</v>
      </c>
      <c r="H1051" s="29">
        <f>H1040*J1051</f>
        <v>1450.19599885</v>
      </c>
      <c r="J1051" s="3">
        <v>2.5621000000000001E-2</v>
      </c>
    </row>
    <row r="1052" spans="1:10" ht="12.75" customHeight="1">
      <c r="A1052" s="25"/>
      <c r="B1052" s="26"/>
      <c r="C1052" s="27"/>
      <c r="D1052" s="41" t="s">
        <v>26</v>
      </c>
      <c r="E1052" s="28" t="s">
        <v>411</v>
      </c>
      <c r="F1052" s="28" t="s">
        <v>412</v>
      </c>
      <c r="G1052" s="28" t="s">
        <v>413</v>
      </c>
      <c r="H1052" s="29" t="s">
        <v>414</v>
      </c>
    </row>
    <row r="1053" spans="1:10" ht="13.5" customHeight="1" thickBot="1">
      <c r="A1053" s="33"/>
      <c r="B1053" s="34"/>
      <c r="C1053" s="35"/>
      <c r="D1053" s="43" t="s">
        <v>29</v>
      </c>
      <c r="E1053" s="28" t="s">
        <v>34</v>
      </c>
      <c r="F1053" s="28"/>
      <c r="G1053" s="28" t="s">
        <v>34</v>
      </c>
      <c r="H1053" s="29"/>
    </row>
    <row r="1054" spans="1:10" customFormat="1" ht="15.75" thickBot="1">
      <c r="A1054" s="38"/>
      <c r="D1054" s="116"/>
      <c r="E1054" s="108"/>
      <c r="F1054" s="108"/>
      <c r="G1054" s="108"/>
      <c r="H1054" s="108"/>
    </row>
    <row r="1055" spans="1:10">
      <c r="A1055" s="13" t="s">
        <v>10</v>
      </c>
      <c r="B1055" s="14" t="s">
        <v>11</v>
      </c>
      <c r="C1055" s="39">
        <v>72</v>
      </c>
      <c r="D1055" s="40" t="s">
        <v>12</v>
      </c>
      <c r="E1055" s="17">
        <v>87286.98</v>
      </c>
      <c r="F1055" s="17">
        <v>214885.88</v>
      </c>
      <c r="G1055" s="17">
        <v>231564.78</v>
      </c>
      <c r="H1055" s="18">
        <v>70608.08</v>
      </c>
    </row>
    <row r="1056" spans="1:10" ht="12.75" customHeight="1">
      <c r="A1056" s="19"/>
      <c r="B1056" s="20"/>
      <c r="C1056" s="21"/>
      <c r="D1056" s="41" t="s">
        <v>13</v>
      </c>
      <c r="E1056" s="28" t="s">
        <v>189</v>
      </c>
      <c r="F1056" s="28" t="s">
        <v>102</v>
      </c>
      <c r="G1056" s="28" t="s">
        <v>415</v>
      </c>
      <c r="H1056" s="29" t="s">
        <v>416</v>
      </c>
    </row>
    <row r="1057" spans="1:10" ht="12.75" customHeight="1">
      <c r="A1057" s="25"/>
      <c r="B1057" s="26"/>
      <c r="C1057" s="27"/>
      <c r="D1057" s="41" t="s">
        <v>14</v>
      </c>
      <c r="E1057" s="28">
        <v>63282.46</v>
      </c>
      <c r="F1057" s="28">
        <v>160944.4</v>
      </c>
      <c r="G1057" s="28">
        <v>170661.55</v>
      </c>
      <c r="H1057" s="29">
        <v>53565.31</v>
      </c>
    </row>
    <row r="1058" spans="1:10" ht="12.75" customHeight="1">
      <c r="A1058" s="25"/>
      <c r="B1058" s="26"/>
      <c r="C1058" s="27"/>
      <c r="D1058" s="30" t="s">
        <v>15</v>
      </c>
      <c r="E1058" s="28"/>
      <c r="F1058" s="28"/>
      <c r="G1058" s="28"/>
      <c r="H1058" s="29"/>
    </row>
    <row r="1059" spans="1:10" ht="12.75" customHeight="1">
      <c r="A1059" s="25"/>
      <c r="B1059" s="26"/>
      <c r="C1059" s="27"/>
      <c r="D1059" s="31" t="s">
        <v>417</v>
      </c>
      <c r="E1059" s="28">
        <f>E1057*J1059</f>
        <v>11.58069018</v>
      </c>
      <c r="F1059" s="28">
        <f>F1057*J1059</f>
        <v>29.452825199999999</v>
      </c>
      <c r="G1059" s="28">
        <f>G1057*J1059</f>
        <v>31.231063649999999</v>
      </c>
      <c r="H1059" s="29">
        <f>H1057*J1059</f>
        <v>9.8024517299999996</v>
      </c>
      <c r="J1059" s="3">
        <v>1.83E-4</v>
      </c>
    </row>
    <row r="1060" spans="1:10" ht="12.75" customHeight="1">
      <c r="A1060" s="25"/>
      <c r="B1060" s="26"/>
      <c r="C1060" s="27"/>
      <c r="D1060" s="31" t="s">
        <v>17</v>
      </c>
      <c r="E1060" s="28">
        <f>E1057*J1060</f>
        <v>8145.2752739799998</v>
      </c>
      <c r="F1060" s="28">
        <f>F1057*J1060</f>
        <v>20715.6365572</v>
      </c>
      <c r="G1060" s="28">
        <f>G1057*J1060</f>
        <v>21966.360085149998</v>
      </c>
      <c r="H1060" s="29">
        <f>H1057*J1060</f>
        <v>6894.5517460299998</v>
      </c>
      <c r="J1060" s="3">
        <v>0.12871299999999999</v>
      </c>
    </row>
    <row r="1061" spans="1:10" ht="12.75" customHeight="1">
      <c r="A1061" s="25"/>
      <c r="B1061" s="26"/>
      <c r="C1061" s="27"/>
      <c r="D1061" s="31" t="s">
        <v>18</v>
      </c>
      <c r="E1061" s="28">
        <f>E1057*J1061</f>
        <v>10036.851285839999</v>
      </c>
      <c r="F1061" s="28">
        <f>F1057*J1061</f>
        <v>25526.425617599998</v>
      </c>
      <c r="G1061" s="28">
        <f>G1057*J1061</f>
        <v>27067.604476199998</v>
      </c>
      <c r="H1061" s="29">
        <f>H1057*J1061</f>
        <v>8495.6724272399988</v>
      </c>
      <c r="J1061" s="3">
        <v>0.15860399999999999</v>
      </c>
    </row>
    <row r="1062" spans="1:10" ht="12.75" customHeight="1">
      <c r="A1062" s="25"/>
      <c r="B1062" s="26"/>
      <c r="C1062" s="27"/>
      <c r="D1062" s="31" t="s">
        <v>19</v>
      </c>
      <c r="E1062" s="28">
        <f>E1057*J1062</f>
        <v>5250.0394465199997</v>
      </c>
      <c r="F1062" s="28">
        <f>F1057*J1062</f>
        <v>13352.269312799999</v>
      </c>
      <c r="G1062" s="28">
        <f>G1057*J1062</f>
        <v>14158.423511099998</v>
      </c>
      <c r="H1062" s="29">
        <f>H1057*J1062</f>
        <v>4443.8852482199991</v>
      </c>
      <c r="J1062" s="3">
        <v>8.2961999999999994E-2</v>
      </c>
    </row>
    <row r="1063" spans="1:10" ht="12.75" customHeight="1">
      <c r="A1063" s="25"/>
      <c r="B1063" s="26"/>
      <c r="C1063" s="27"/>
      <c r="D1063" s="31" t="s">
        <v>20</v>
      </c>
      <c r="E1063" s="28">
        <f>E1057*J1063</f>
        <v>9033.1914702400009</v>
      </c>
      <c r="F1063" s="28">
        <f>F1057*J1063</f>
        <v>22973.8474336</v>
      </c>
      <c r="G1063" s="28">
        <f>G1057*J1063</f>
        <v>24360.912293199999</v>
      </c>
      <c r="H1063" s="29">
        <f>J1063*H1057</f>
        <v>7646.1266106399999</v>
      </c>
      <c r="J1063" s="3">
        <v>0.14274400000000001</v>
      </c>
    </row>
    <row r="1064" spans="1:10" ht="22.5">
      <c r="A1064" s="25"/>
      <c r="B1064" s="26"/>
      <c r="C1064" s="27"/>
      <c r="D1064" s="31" t="s">
        <v>21</v>
      </c>
      <c r="E1064" s="28">
        <f>E1057*J1064</f>
        <v>7411.8315625800005</v>
      </c>
      <c r="F1064" s="28">
        <f>F1057*J1064</f>
        <v>18850.2909612</v>
      </c>
      <c r="G1064" s="28">
        <f>G1057*J1064</f>
        <v>19988.392720650001</v>
      </c>
      <c r="H1064" s="29">
        <f>H1057*J1064</f>
        <v>6273.7298031299997</v>
      </c>
      <c r="J1064" s="3">
        <v>0.117123</v>
      </c>
    </row>
    <row r="1065" spans="1:10" ht="12.75" customHeight="1">
      <c r="A1065" s="25"/>
      <c r="B1065" s="26"/>
      <c r="C1065" s="27"/>
      <c r="D1065" s="31" t="s">
        <v>22</v>
      </c>
      <c r="E1065" s="28">
        <f>E1057*J1065</f>
        <v>270.21610420000002</v>
      </c>
      <c r="F1065" s="28">
        <f>F1057*J1065</f>
        <v>687.23258800000008</v>
      </c>
      <c r="G1065" s="28">
        <f>G1057*J1065</f>
        <v>728.72481849999997</v>
      </c>
      <c r="H1065" s="29">
        <f>H1057*J1065</f>
        <v>228.72387370000001</v>
      </c>
      <c r="J1065" s="3">
        <v>4.2700000000000004E-3</v>
      </c>
    </row>
    <row r="1066" spans="1:10" ht="12.75" customHeight="1">
      <c r="A1066" s="25"/>
      <c r="B1066" s="26"/>
      <c r="C1066" s="27"/>
      <c r="D1066" s="31" t="s">
        <v>23</v>
      </c>
      <c r="E1066" s="28">
        <f>E1057*J1066</f>
        <v>9805.2374822399997</v>
      </c>
      <c r="F1066" s="28">
        <f>F1057*J1066</f>
        <v>24937.369113599998</v>
      </c>
      <c r="G1066" s="28">
        <f>G1057*J1066</f>
        <v>26442.983203199998</v>
      </c>
      <c r="H1066" s="29">
        <f>H1057*J1066</f>
        <v>8299.62339264</v>
      </c>
      <c r="J1066" s="3">
        <v>0.154944</v>
      </c>
    </row>
    <row r="1067" spans="1:10" ht="22.5">
      <c r="A1067" s="25"/>
      <c r="B1067" s="26"/>
      <c r="C1067" s="27"/>
      <c r="D1067" s="31" t="s">
        <v>24</v>
      </c>
      <c r="E1067" s="28">
        <f>E1057*J1067</f>
        <v>11696.813494099999</v>
      </c>
      <c r="F1067" s="28">
        <f>F1057*J1067</f>
        <v>29748.158174</v>
      </c>
      <c r="G1067" s="28">
        <f>G1057*J1067</f>
        <v>31544.227594249998</v>
      </c>
      <c r="H1067" s="29">
        <f>H1057*J1067</f>
        <v>9900.744073849999</v>
      </c>
      <c r="J1067" s="3">
        <v>0.184835</v>
      </c>
    </row>
    <row r="1068" spans="1:10" ht="12.75" customHeight="1">
      <c r="A1068" s="25"/>
      <c r="B1068" s="26"/>
      <c r="C1068" s="27"/>
      <c r="D1068" s="31" t="s">
        <v>25</v>
      </c>
      <c r="E1068" s="28">
        <f>E1057*J1068</f>
        <v>1621.3599076600001</v>
      </c>
      <c r="F1068" s="28">
        <f>F1057*J1068</f>
        <v>4123.5564724000005</v>
      </c>
      <c r="G1068" s="28">
        <f>G1057*J1068</f>
        <v>4372.5195725499998</v>
      </c>
      <c r="H1068" s="29">
        <f>H1057*J1068</f>
        <v>1372.3968075099999</v>
      </c>
      <c r="J1068" s="3">
        <v>2.5621000000000001E-2</v>
      </c>
    </row>
    <row r="1069" spans="1:10" ht="12.75" customHeight="1">
      <c r="A1069" s="25"/>
      <c r="B1069" s="26"/>
      <c r="C1069" s="27"/>
      <c r="D1069" s="41" t="s">
        <v>26</v>
      </c>
      <c r="E1069" s="28" t="s">
        <v>418</v>
      </c>
      <c r="F1069" s="28" t="s">
        <v>419</v>
      </c>
      <c r="G1069" s="28" t="s">
        <v>420</v>
      </c>
      <c r="H1069" s="29" t="s">
        <v>421</v>
      </c>
    </row>
    <row r="1070" spans="1:10" ht="13.5" customHeight="1" thickBot="1">
      <c r="A1070" s="33"/>
      <c r="B1070" s="34"/>
      <c r="C1070" s="35"/>
      <c r="D1070" s="43" t="s">
        <v>29</v>
      </c>
      <c r="E1070" s="44" t="s">
        <v>232</v>
      </c>
      <c r="F1070" s="44"/>
      <c r="G1070" s="44" t="s">
        <v>232</v>
      </c>
      <c r="H1070" s="45"/>
    </row>
    <row r="1071" spans="1:10" customFormat="1" ht="15.75" thickBot="1">
      <c r="A1071" s="38"/>
      <c r="D1071" s="116"/>
      <c r="E1071" s="108"/>
      <c r="F1071" s="108"/>
      <c r="G1071" s="108"/>
      <c r="H1071" s="108"/>
    </row>
    <row r="1072" spans="1:10">
      <c r="A1072" s="13" t="s">
        <v>10</v>
      </c>
      <c r="B1072" s="14" t="s">
        <v>11</v>
      </c>
      <c r="C1072" s="39">
        <v>73</v>
      </c>
      <c r="D1072" s="40" t="s">
        <v>12</v>
      </c>
      <c r="E1072" s="17">
        <v>30454.55</v>
      </c>
      <c r="F1072" s="17">
        <v>95662.68</v>
      </c>
      <c r="G1072" s="17">
        <v>102981.37</v>
      </c>
      <c r="H1072" s="18">
        <v>23135.86</v>
      </c>
    </row>
    <row r="1073" spans="1:10" ht="12.75" customHeight="1">
      <c r="A1073" s="19"/>
      <c r="B1073" s="20"/>
      <c r="C1073" s="21"/>
      <c r="D1073" s="41" t="s">
        <v>13</v>
      </c>
      <c r="E1073" s="28">
        <v>715</v>
      </c>
      <c r="F1073" s="28" t="s">
        <v>422</v>
      </c>
      <c r="G1073" s="28" t="s">
        <v>423</v>
      </c>
      <c r="H1073" s="29">
        <v>550</v>
      </c>
    </row>
    <row r="1074" spans="1:10" ht="12.75" customHeight="1">
      <c r="A1074" s="25"/>
      <c r="B1074" s="26"/>
      <c r="C1074" s="27"/>
      <c r="D1074" s="41" t="s">
        <v>14</v>
      </c>
      <c r="E1074" s="28">
        <v>21348.44</v>
      </c>
      <c r="F1074" s="28">
        <v>72370.44</v>
      </c>
      <c r="G1074" s="28">
        <v>75968.55</v>
      </c>
      <c r="H1074" s="29">
        <v>17750.330000000002</v>
      </c>
    </row>
    <row r="1075" spans="1:10" ht="12.75" customHeight="1">
      <c r="A1075" s="25"/>
      <c r="B1075" s="26"/>
      <c r="C1075" s="27"/>
      <c r="D1075" s="30" t="s">
        <v>15</v>
      </c>
      <c r="E1075" s="28"/>
      <c r="F1075" s="28"/>
      <c r="G1075" s="28"/>
      <c r="H1075" s="29"/>
    </row>
    <row r="1076" spans="1:10" ht="12.75" customHeight="1">
      <c r="A1076" s="25"/>
      <c r="B1076" s="26"/>
      <c r="C1076" s="27"/>
      <c r="D1076" s="31" t="s">
        <v>16</v>
      </c>
      <c r="E1076" s="28">
        <f>E1074*J1076</f>
        <v>3.9067645199999999</v>
      </c>
      <c r="F1076" s="28">
        <f>F1074*J1076</f>
        <v>13.243790520000001</v>
      </c>
      <c r="G1076" s="28">
        <f>G1074*J1076</f>
        <v>13.90224465</v>
      </c>
      <c r="H1076" s="29">
        <f>H1074*J1076</f>
        <v>3.2483103900000003</v>
      </c>
      <c r="J1076" s="3">
        <v>1.83E-4</v>
      </c>
    </row>
    <row r="1077" spans="1:10" ht="12.75" customHeight="1">
      <c r="A1077" s="25"/>
      <c r="B1077" s="26"/>
      <c r="C1077" s="27"/>
      <c r="D1077" s="31" t="s">
        <v>17</v>
      </c>
      <c r="E1077" s="28">
        <f>E1074*J1077</f>
        <v>2747.8217577199998</v>
      </c>
      <c r="F1077" s="28">
        <f>F1074*J1077</f>
        <v>9315.0164437200001</v>
      </c>
      <c r="G1077" s="28">
        <f>G1074*J1077</f>
        <v>9778.1399761499997</v>
      </c>
      <c r="H1077" s="29">
        <f>H1074*J1077</f>
        <v>2284.6982252900002</v>
      </c>
      <c r="J1077" s="3">
        <v>0.12871299999999999</v>
      </c>
    </row>
    <row r="1078" spans="1:10" ht="12.75" customHeight="1">
      <c r="A1078" s="25"/>
      <c r="B1078" s="26"/>
      <c r="C1078" s="27"/>
      <c r="D1078" s="31" t="s">
        <v>18</v>
      </c>
      <c r="E1078" s="28">
        <f>E1074*J1078</f>
        <v>3385.9479777599995</v>
      </c>
      <c r="F1078" s="28">
        <f>F1074*J1078</f>
        <v>11478.24126576</v>
      </c>
      <c r="G1078" s="28">
        <f>G1074*J1078</f>
        <v>12048.915904199999</v>
      </c>
      <c r="H1078" s="29">
        <f>H1074*J1078</f>
        <v>2815.2733393200001</v>
      </c>
      <c r="J1078" s="3">
        <v>0.15860399999999999</v>
      </c>
    </row>
    <row r="1079" spans="1:10" ht="12.75" customHeight="1">
      <c r="A1079" s="25"/>
      <c r="B1079" s="26"/>
      <c r="C1079" s="27"/>
      <c r="D1079" s="31" t="s">
        <v>19</v>
      </c>
      <c r="E1079" s="28">
        <f>E1074*J1079</f>
        <v>1771.1092792799998</v>
      </c>
      <c r="F1079" s="28">
        <f>F1074*J1079</f>
        <v>6003.9964432799998</v>
      </c>
      <c r="G1079" s="28">
        <f>G1074*J1079</f>
        <v>6302.5028450999998</v>
      </c>
      <c r="H1079" s="29">
        <f>H1074*J1079</f>
        <v>1472.6028774599999</v>
      </c>
      <c r="J1079" s="3">
        <v>8.2961999999999994E-2</v>
      </c>
    </row>
    <row r="1080" spans="1:10" ht="12.75" customHeight="1">
      <c r="A1080" s="25"/>
      <c r="B1080" s="26"/>
      <c r="C1080" s="27"/>
      <c r="D1080" s="31" t="s">
        <v>20</v>
      </c>
      <c r="E1080" s="28">
        <f>E1074*J1080</f>
        <v>3047.3617193599998</v>
      </c>
      <c r="F1080" s="28">
        <f>F1074*J1080</f>
        <v>10330.446087360002</v>
      </c>
      <c r="G1080" s="28">
        <f>G1074*J1080</f>
        <v>10844.054701200001</v>
      </c>
      <c r="H1080" s="29">
        <f>J1080*H1074</f>
        <v>2533.7531055200006</v>
      </c>
      <c r="J1080" s="3">
        <v>0.14274400000000001</v>
      </c>
    </row>
    <row r="1081" spans="1:10" ht="22.5">
      <c r="A1081" s="25"/>
      <c r="B1081" s="26"/>
      <c r="C1081" s="27"/>
      <c r="D1081" s="31" t="s">
        <v>21</v>
      </c>
      <c r="E1081" s="28">
        <f>E1074*J1081</f>
        <v>2500.39333812</v>
      </c>
      <c r="F1081" s="28">
        <f>F1074*J1081</f>
        <v>8476.2430441200013</v>
      </c>
      <c r="G1081" s="28">
        <f>G1074*J1081</f>
        <v>8897.6644816500011</v>
      </c>
      <c r="H1081" s="29">
        <f>H1074*J1081</f>
        <v>2078.9719005900001</v>
      </c>
      <c r="J1081" s="3">
        <v>0.117123</v>
      </c>
    </row>
    <row r="1082" spans="1:10" ht="12.75" customHeight="1">
      <c r="A1082" s="25"/>
      <c r="B1082" s="26"/>
      <c r="C1082" s="27"/>
      <c r="D1082" s="31" t="s">
        <v>22</v>
      </c>
      <c r="E1082" s="28">
        <f>E1074*J1082</f>
        <v>91.157838800000007</v>
      </c>
      <c r="F1082" s="28">
        <f>F1074*J1082</f>
        <v>309.02177880000005</v>
      </c>
      <c r="G1082" s="28">
        <f>G1074*J1082</f>
        <v>324.38570850000002</v>
      </c>
      <c r="H1082" s="29">
        <f>H1074*J1082</f>
        <v>75.793909100000008</v>
      </c>
      <c r="J1082" s="3">
        <v>4.2700000000000004E-3</v>
      </c>
    </row>
    <row r="1083" spans="1:10" ht="12.75" customHeight="1">
      <c r="A1083" s="25"/>
      <c r="B1083" s="26"/>
      <c r="C1083" s="27"/>
      <c r="D1083" s="31" t="s">
        <v>23</v>
      </c>
      <c r="E1083" s="28">
        <f>E1074*J1083</f>
        <v>3307.8126873599999</v>
      </c>
      <c r="F1083" s="28">
        <f>F1074*J1083</f>
        <v>11213.365455360001</v>
      </c>
      <c r="G1083" s="28">
        <f>G1074*J1083</f>
        <v>11770.871011200001</v>
      </c>
      <c r="H1083" s="29">
        <f>H1074*J1083</f>
        <v>2750.3071315200004</v>
      </c>
      <c r="J1083" s="3">
        <v>0.154944</v>
      </c>
    </row>
    <row r="1084" spans="1:10" ht="22.5">
      <c r="A1084" s="25"/>
      <c r="B1084" s="26"/>
      <c r="C1084" s="27"/>
      <c r="D1084" s="31" t="s">
        <v>24</v>
      </c>
      <c r="E1084" s="28">
        <f>E1074*J1084</f>
        <v>3945.9389073999996</v>
      </c>
      <c r="F1084" s="28">
        <f>F1074*J1084</f>
        <v>13376.590277400001</v>
      </c>
      <c r="G1084" s="28">
        <f>G1074*J1084</f>
        <v>14041.64693925</v>
      </c>
      <c r="H1084" s="29">
        <f>H1074*J1084</f>
        <v>3280.8822455500003</v>
      </c>
      <c r="J1084" s="3">
        <v>0.184835</v>
      </c>
    </row>
    <row r="1085" spans="1:10" ht="12.75" customHeight="1">
      <c r="A1085" s="25"/>
      <c r="B1085" s="26"/>
      <c r="C1085" s="27"/>
      <c r="D1085" s="31" t="s">
        <v>25</v>
      </c>
      <c r="E1085" s="28">
        <f>E1074*J1085</f>
        <v>546.96838123999999</v>
      </c>
      <c r="F1085" s="28">
        <f>F1074*J1085</f>
        <v>1854.2030432400002</v>
      </c>
      <c r="G1085" s="28">
        <f>G1074*J1085</f>
        <v>1946.3902195500002</v>
      </c>
      <c r="H1085" s="29">
        <f>H1074*J1085</f>
        <v>454.78120493000006</v>
      </c>
      <c r="J1085" s="3">
        <v>2.5621000000000001E-2</v>
      </c>
    </row>
    <row r="1086" spans="1:10" ht="12.75" customHeight="1">
      <c r="A1086" s="25"/>
      <c r="B1086" s="26"/>
      <c r="C1086" s="27"/>
      <c r="D1086" s="41" t="s">
        <v>26</v>
      </c>
      <c r="E1086" s="28" t="s">
        <v>424</v>
      </c>
      <c r="F1086" s="28" t="s">
        <v>425</v>
      </c>
      <c r="G1086" s="28" t="s">
        <v>426</v>
      </c>
      <c r="H1086" s="29" t="s">
        <v>427</v>
      </c>
    </row>
    <row r="1087" spans="1:10" ht="13.5" customHeight="1" thickBot="1">
      <c r="A1087" s="33"/>
      <c r="B1087" s="34"/>
      <c r="C1087" s="35"/>
      <c r="D1087" s="43" t="s">
        <v>29</v>
      </c>
      <c r="E1087" s="28" t="s">
        <v>407</v>
      </c>
      <c r="F1087" s="28"/>
      <c r="G1087" s="28" t="s">
        <v>407</v>
      </c>
      <c r="H1087" s="29"/>
    </row>
    <row r="1088" spans="1:10" customFormat="1" ht="15.75" thickBot="1">
      <c r="A1088" s="38"/>
      <c r="D1088" s="116"/>
      <c r="E1088" s="108"/>
      <c r="F1088" s="108"/>
      <c r="G1088" s="108"/>
      <c r="H1088" s="108"/>
    </row>
    <row r="1089" spans="1:11">
      <c r="A1089" s="13" t="s">
        <v>10</v>
      </c>
      <c r="B1089" s="14" t="s">
        <v>11</v>
      </c>
      <c r="C1089" s="39">
        <v>74</v>
      </c>
      <c r="D1089" s="40" t="s">
        <v>12</v>
      </c>
      <c r="E1089" s="17">
        <v>142774.54</v>
      </c>
      <c r="F1089" s="17">
        <v>330485.73</v>
      </c>
      <c r="G1089" s="17">
        <v>322741.3</v>
      </c>
      <c r="H1089" s="18">
        <v>150518.97</v>
      </c>
    </row>
    <row r="1090" spans="1:11" ht="12.75" customHeight="1">
      <c r="A1090" s="19"/>
      <c r="B1090" s="20"/>
      <c r="C1090" s="21"/>
      <c r="D1090" s="41" t="s">
        <v>13</v>
      </c>
      <c r="E1090" s="28"/>
      <c r="F1090" s="28" t="s">
        <v>217</v>
      </c>
      <c r="G1090" s="28" t="s">
        <v>428</v>
      </c>
      <c r="H1090" s="29" t="s">
        <v>429</v>
      </c>
    </row>
    <row r="1091" spans="1:11" ht="12.75" customHeight="1">
      <c r="A1091" s="25"/>
      <c r="B1091" s="26"/>
      <c r="C1091" s="27"/>
      <c r="D1091" s="41" t="s">
        <v>14</v>
      </c>
      <c r="E1091" s="28">
        <v>103648.68</v>
      </c>
      <c r="F1091" s="28">
        <v>248412.31</v>
      </c>
      <c r="G1091" s="28">
        <v>241354.67</v>
      </c>
      <c r="H1091" s="29">
        <v>110706.32</v>
      </c>
    </row>
    <row r="1092" spans="1:11" ht="12.75" customHeight="1">
      <c r="A1092" s="25"/>
      <c r="B1092" s="26"/>
      <c r="C1092" s="27"/>
      <c r="D1092" s="63" t="s">
        <v>430</v>
      </c>
      <c r="E1092" s="28"/>
      <c r="F1092" s="28"/>
      <c r="G1092" s="28"/>
      <c r="H1092" s="29"/>
      <c r="K1092" s="3">
        <v>20.67</v>
      </c>
    </row>
    <row r="1093" spans="1:11" ht="12.75" customHeight="1">
      <c r="A1093" s="25"/>
      <c r="B1093" s="26"/>
      <c r="C1093" s="27"/>
      <c r="D1093" s="31" t="s">
        <v>431</v>
      </c>
      <c r="E1093" s="28">
        <f>J1093*E1091</f>
        <v>24169.648650217707</v>
      </c>
      <c r="F1093" s="28">
        <f>F1091*J1093</f>
        <v>57926.818297048863</v>
      </c>
      <c r="G1093" s="28">
        <f>G1091*J1093</f>
        <v>56281.059961296567</v>
      </c>
      <c r="H1093" s="29">
        <f>H1091*J1093</f>
        <v>25815.406985970007</v>
      </c>
      <c r="J1093" s="3">
        <f>K1093/K1092</f>
        <v>0.2331881954523464</v>
      </c>
      <c r="K1093" s="64">
        <v>4.82</v>
      </c>
    </row>
    <row r="1094" spans="1:11" ht="12.75" customHeight="1">
      <c r="A1094" s="25"/>
      <c r="B1094" s="26"/>
      <c r="C1094" s="27"/>
      <c r="D1094" s="31" t="s">
        <v>432</v>
      </c>
      <c r="E1094" s="28">
        <f>E1091*J1094</f>
        <v>11934.390827285919</v>
      </c>
      <c r="F1094" s="28">
        <f>F1091*J1094</f>
        <v>28602.868785679722</v>
      </c>
      <c r="G1094" s="28">
        <f>G1091*J1094</f>
        <v>27790.232926947265</v>
      </c>
      <c r="H1094" s="29">
        <f>H1091*J1094</f>
        <v>12747.026686018382</v>
      </c>
      <c r="J1094" s="3">
        <f>K1094/K1092</f>
        <v>0.1151427189163038</v>
      </c>
      <c r="K1094" s="64">
        <v>2.38</v>
      </c>
    </row>
    <row r="1095" spans="1:11" ht="12.75" customHeight="1">
      <c r="A1095" s="25"/>
      <c r="B1095" s="26"/>
      <c r="C1095" s="27"/>
      <c r="D1095" s="31" t="s">
        <v>433</v>
      </c>
      <c r="E1095" s="28">
        <f>E1091*J1095</f>
        <v>13087.714310595062</v>
      </c>
      <c r="F1095" s="28">
        <f>F1091*J1095</f>
        <v>31367.011567489106</v>
      </c>
      <c r="G1095" s="28">
        <f>G1091*J1095</f>
        <v>30475.843671988383</v>
      </c>
      <c r="H1095" s="29">
        <f>H1091*J1095</f>
        <v>13978.882206095788</v>
      </c>
      <c r="J1095" s="3">
        <f>K1095/K1092</f>
        <v>0.12626995645863567</v>
      </c>
      <c r="K1095" s="64">
        <v>2.61</v>
      </c>
    </row>
    <row r="1096" spans="1:11" ht="22.5">
      <c r="A1096" s="25"/>
      <c r="B1096" s="26"/>
      <c r="C1096" s="27"/>
      <c r="D1096" s="31" t="s">
        <v>434</v>
      </c>
      <c r="E1096" s="28">
        <f>E1091*J1096</f>
        <v>17049.129753265599</v>
      </c>
      <c r="F1096" s="28">
        <f>F1091*J1096</f>
        <v>40861.24112239961</v>
      </c>
      <c r="G1096" s="28">
        <f>G1091*J1096</f>
        <v>39700.332752781811</v>
      </c>
      <c r="H1096" s="29">
        <f>H1091*J1096</f>
        <v>18210.038122883405</v>
      </c>
      <c r="J1096" s="3">
        <f>K1096/K1092</f>
        <v>0.16448959845186259</v>
      </c>
      <c r="K1096" s="64">
        <v>3.4</v>
      </c>
    </row>
    <row r="1097" spans="1:11" ht="22.5">
      <c r="A1097" s="25"/>
      <c r="B1097" s="26"/>
      <c r="C1097" s="27"/>
      <c r="D1097" s="31" t="s">
        <v>21</v>
      </c>
      <c r="E1097" s="28">
        <f>E1091*J1097</f>
        <v>11483.090333817125</v>
      </c>
      <c r="F1097" s="28">
        <f>F1091*J1097</f>
        <v>27521.247697145616</v>
      </c>
      <c r="G1097" s="28">
        <f>G1091*J1097</f>
        <v>26739.341765844216</v>
      </c>
      <c r="H1097" s="29">
        <f>H1091*J1097</f>
        <v>12264.996265118529</v>
      </c>
      <c r="J1097" s="3">
        <f>K1097/K1092</f>
        <v>0.11078858248669568</v>
      </c>
      <c r="K1097" s="64">
        <v>2.29</v>
      </c>
    </row>
    <row r="1098" spans="1:11" ht="12.75" customHeight="1">
      <c r="A1098" s="25"/>
      <c r="B1098" s="26"/>
      <c r="C1098" s="27"/>
      <c r="D1098" s="31" t="s">
        <v>435</v>
      </c>
      <c r="E1098" s="28">
        <f>E1091*J1098</f>
        <v>501.44499274310596</v>
      </c>
      <c r="F1098" s="28">
        <f>F1091*J1098</f>
        <v>1201.8012094823416</v>
      </c>
      <c r="G1098" s="28">
        <f>G1091*J1098</f>
        <v>1167.6568456700534</v>
      </c>
      <c r="H1098" s="29">
        <f>H1091*J1098</f>
        <v>535.58935655539437</v>
      </c>
      <c r="J1098" s="3">
        <f>K1098/K1092</f>
        <v>4.8379293662312532E-3</v>
      </c>
      <c r="K1098" s="64">
        <v>0.1</v>
      </c>
    </row>
    <row r="1099" spans="1:11" ht="22.5">
      <c r="A1099" s="25"/>
      <c r="B1099" s="26"/>
      <c r="C1099" s="27"/>
      <c r="D1099" s="31" t="s">
        <v>436</v>
      </c>
      <c r="E1099" s="28">
        <f>E1091*J1099</f>
        <v>23267.047663280111</v>
      </c>
      <c r="F1099" s="28">
        <f>F1091*J1099</f>
        <v>55763.576119980637</v>
      </c>
      <c r="G1099" s="28">
        <f>G1091*J1099</f>
        <v>54179.277639090462</v>
      </c>
      <c r="H1099" s="29">
        <f>H1091*J1099</f>
        <v>24851.346144170293</v>
      </c>
      <c r="J1099" s="3">
        <f>K1099/K1092</f>
        <v>0.2244799225931301</v>
      </c>
      <c r="K1099" s="64">
        <v>4.6399999999999997</v>
      </c>
    </row>
    <row r="1100" spans="1:11" ht="12.75" customHeight="1">
      <c r="A1100" s="25"/>
      <c r="B1100" s="26"/>
      <c r="C1100" s="27"/>
      <c r="D1100" s="31" t="s">
        <v>437</v>
      </c>
      <c r="E1100" s="28">
        <f>E1091*J1100</f>
        <v>2156.2134687953553</v>
      </c>
      <c r="F1100" s="28">
        <f>F1091*J1100</f>
        <v>5167.7452007740676</v>
      </c>
      <c r="G1100" s="28">
        <f>G1091*J1100</f>
        <v>5020.9244363812286</v>
      </c>
      <c r="H1100" s="29">
        <f>H1091*J1100</f>
        <v>2303.0342331881952</v>
      </c>
      <c r="J1100" s="3">
        <f>K1100/K1092</f>
        <v>2.0803096274794385E-2</v>
      </c>
      <c r="K1100" s="64">
        <v>0.43</v>
      </c>
    </row>
    <row r="1101" spans="1:11" ht="12.75" customHeight="1">
      <c r="A1101" s="25"/>
      <c r="B1101" s="26"/>
      <c r="C1101" s="27"/>
      <c r="D1101" s="41" t="s">
        <v>26</v>
      </c>
      <c r="E1101" s="28" t="s">
        <v>438</v>
      </c>
      <c r="F1101" s="28" t="s">
        <v>439</v>
      </c>
      <c r="G1101" s="28" t="s">
        <v>440</v>
      </c>
      <c r="H1101" s="29" t="s">
        <v>441</v>
      </c>
    </row>
    <row r="1102" spans="1:11" ht="13.5" customHeight="1" thickBot="1">
      <c r="A1102" s="33"/>
      <c r="B1102" s="34"/>
      <c r="C1102" s="35"/>
      <c r="D1102" s="43" t="s">
        <v>29</v>
      </c>
      <c r="E1102" s="28" t="s">
        <v>359</v>
      </c>
      <c r="F1102" s="28"/>
      <c r="G1102" s="28" t="s">
        <v>442</v>
      </c>
      <c r="H1102" s="29">
        <v>707.67</v>
      </c>
    </row>
    <row r="1103" spans="1:11" customFormat="1" ht="15.75" thickBot="1">
      <c r="A1103" s="38"/>
      <c r="D1103" s="116"/>
      <c r="E1103" s="108"/>
      <c r="F1103" s="108"/>
      <c r="G1103" s="108"/>
      <c r="H1103" s="108"/>
    </row>
    <row r="1104" spans="1:11">
      <c r="A1104" s="13" t="s">
        <v>10</v>
      </c>
      <c r="B1104" s="14" t="s">
        <v>11</v>
      </c>
      <c r="C1104" s="39">
        <v>75</v>
      </c>
      <c r="D1104" s="40" t="s">
        <v>12</v>
      </c>
      <c r="E1104" s="17">
        <v>139571.72</v>
      </c>
      <c r="F1104" s="17">
        <v>316609.18</v>
      </c>
      <c r="G1104" s="17">
        <v>194995.5</v>
      </c>
      <c r="H1104" s="18">
        <v>261185.4</v>
      </c>
    </row>
    <row r="1105" spans="1:11" ht="12.75" customHeight="1">
      <c r="A1105" s="19"/>
      <c r="B1105" s="20"/>
      <c r="C1105" s="21"/>
      <c r="D1105" s="41" t="s">
        <v>13</v>
      </c>
      <c r="E1105" s="28"/>
      <c r="F1105" s="28" t="s">
        <v>443</v>
      </c>
      <c r="G1105" s="28" t="s">
        <v>444</v>
      </c>
      <c r="H1105" s="29" t="s">
        <v>445</v>
      </c>
    </row>
    <row r="1106" spans="1:11" ht="12.75" customHeight="1">
      <c r="A1106" s="25"/>
      <c r="B1106" s="26"/>
      <c r="C1106" s="27"/>
      <c r="D1106" s="41" t="s">
        <v>14</v>
      </c>
      <c r="E1106" s="28">
        <v>100798.38</v>
      </c>
      <c r="F1106" s="28">
        <v>238966.02</v>
      </c>
      <c r="G1106" s="28">
        <v>144720.95000000001</v>
      </c>
      <c r="H1106" s="29">
        <v>195043.45</v>
      </c>
    </row>
    <row r="1107" spans="1:11" ht="12.75" customHeight="1">
      <c r="A1107" s="25"/>
      <c r="B1107" s="26"/>
      <c r="C1107" s="27"/>
      <c r="D1107" s="63" t="s">
        <v>430</v>
      </c>
      <c r="E1107" s="28"/>
      <c r="F1107" s="28"/>
      <c r="G1107" s="28"/>
      <c r="H1107" s="29"/>
      <c r="K1107" s="3">
        <v>20.67</v>
      </c>
    </row>
    <row r="1108" spans="1:11" ht="12.75" customHeight="1">
      <c r="A1108" s="25"/>
      <c r="B1108" s="26"/>
      <c r="C1108" s="27"/>
      <c r="D1108" s="31" t="s">
        <v>431</v>
      </c>
      <c r="E1108" s="28">
        <f>J1108*E1106</f>
        <v>23504.992336719886</v>
      </c>
      <c r="F1108" s="28">
        <f>F1106*J1108</f>
        <v>55724.054978229316</v>
      </c>
      <c r="G1108" s="28">
        <f>G1106*J1108</f>
        <v>33747.217174649253</v>
      </c>
      <c r="H1108" s="29">
        <f>H1106*J1108</f>
        <v>45481.830140299957</v>
      </c>
      <c r="J1108" s="3">
        <f>K1108/K1107</f>
        <v>0.2331881954523464</v>
      </c>
      <c r="K1108" s="64">
        <v>4.82</v>
      </c>
    </row>
    <row r="1109" spans="1:11" ht="12.75" customHeight="1">
      <c r="A1109" s="25"/>
      <c r="B1109" s="26"/>
      <c r="C1109" s="27"/>
      <c r="D1109" s="31" t="s">
        <v>432</v>
      </c>
      <c r="E1109" s="28">
        <f>E1106*J1109</f>
        <v>11606.199535558779</v>
      </c>
      <c r="F1109" s="28">
        <f>F1106*J1109</f>
        <v>27515.197271407833</v>
      </c>
      <c r="G1109" s="28">
        <f>G1106*J1109</f>
        <v>16663.563667150458</v>
      </c>
      <c r="H1109" s="29">
        <f>H1106*J1109</f>
        <v>22457.833139816157</v>
      </c>
      <c r="J1109" s="3">
        <f>K1109/K1107</f>
        <v>0.1151427189163038</v>
      </c>
      <c r="K1109" s="64">
        <v>2.38</v>
      </c>
    </row>
    <row r="1110" spans="1:11" ht="12.75" customHeight="1">
      <c r="A1110" s="25"/>
      <c r="B1110" s="26"/>
      <c r="C1110" s="27"/>
      <c r="D1110" s="31" t="s">
        <v>433</v>
      </c>
      <c r="E1110" s="28">
        <f>E1106*J1110</f>
        <v>12727.807053701014</v>
      </c>
      <c r="F1110" s="28">
        <f>F1106*J1110</f>
        <v>30174.22894049346</v>
      </c>
      <c r="G1110" s="28">
        <f>G1106*J1110</f>
        <v>18273.908055152391</v>
      </c>
      <c r="H1110" s="29">
        <f>H1106*J1110</f>
        <v>24628.127939042086</v>
      </c>
      <c r="J1110" s="3">
        <f>K1110/K1107</f>
        <v>0.12626995645863567</v>
      </c>
      <c r="K1110" s="64">
        <v>2.61</v>
      </c>
    </row>
    <row r="1111" spans="1:11" ht="22.5">
      <c r="A1111" s="25"/>
      <c r="B1111" s="26"/>
      <c r="C1111" s="27"/>
      <c r="D1111" s="31" t="s">
        <v>434</v>
      </c>
      <c r="E1111" s="28">
        <f>E1106*J1111</f>
        <v>16580.285050798258</v>
      </c>
      <c r="F1111" s="28">
        <f>F1106*J1111</f>
        <v>39307.42467343976</v>
      </c>
      <c r="G1111" s="28">
        <f>G1106*J1111</f>
        <v>23805.090953072086</v>
      </c>
      <c r="H1111" s="29">
        <f>H1106*J1111</f>
        <v>32082.61877116594</v>
      </c>
      <c r="J1111" s="3">
        <f>K1111/K1107</f>
        <v>0.16448959845186259</v>
      </c>
      <c r="K1111" s="64">
        <v>3.4</v>
      </c>
    </row>
    <row r="1112" spans="1:11" ht="22.5">
      <c r="A1112" s="25"/>
      <c r="B1112" s="26"/>
      <c r="C1112" s="27"/>
      <c r="D1112" s="31" t="s">
        <v>21</v>
      </c>
      <c r="E1112" s="28">
        <f>E1106*J1112</f>
        <v>11167.309637155297</v>
      </c>
      <c r="F1112" s="28">
        <f>F1106*J1112</f>
        <v>26474.706618287368</v>
      </c>
      <c r="G1112" s="28">
        <f>G1106*J1112</f>
        <v>16033.428906627962</v>
      </c>
      <c r="H1112" s="29">
        <f>H1106*J1112</f>
        <v>21608.587348814704</v>
      </c>
      <c r="J1112" s="3">
        <f>K1112/K1107</f>
        <v>0.11078858248669568</v>
      </c>
      <c r="K1112" s="64">
        <v>2.29</v>
      </c>
    </row>
    <row r="1113" spans="1:11" ht="12.75" customHeight="1">
      <c r="A1113" s="25"/>
      <c r="B1113" s="26"/>
      <c r="C1113" s="27"/>
      <c r="D1113" s="31" t="s">
        <v>435</v>
      </c>
      <c r="E1113" s="28">
        <f>E1106*J1113</f>
        <v>487.65544267053707</v>
      </c>
      <c r="F1113" s="28">
        <f>F1106*J1113</f>
        <v>1156.100725689405</v>
      </c>
      <c r="G1113" s="28">
        <f>G1106*J1113</f>
        <v>700.14973391388492</v>
      </c>
      <c r="H1113" s="29">
        <f>H1106*J1113</f>
        <v>943.60643444605716</v>
      </c>
      <c r="J1113" s="3">
        <f>K1113/K1107</f>
        <v>4.8379293662312532E-3</v>
      </c>
      <c r="K1113" s="64">
        <v>0.1</v>
      </c>
    </row>
    <row r="1114" spans="1:11" ht="22.5">
      <c r="A1114" s="25"/>
      <c r="B1114" s="26"/>
      <c r="C1114" s="27"/>
      <c r="D1114" s="31" t="s">
        <v>436</v>
      </c>
      <c r="E1114" s="28">
        <f>E1106*J1114</f>
        <v>22627.212539912915</v>
      </c>
      <c r="F1114" s="28">
        <f>F1106*J1114</f>
        <v>53643.073671988379</v>
      </c>
      <c r="G1114" s="28">
        <f>G1106*J1114</f>
        <v>32486.947653604253</v>
      </c>
      <c r="H1114" s="29">
        <f>H1106*J1114</f>
        <v>43783.338558297044</v>
      </c>
      <c r="J1114" s="3">
        <f>K1114/K1107</f>
        <v>0.2244799225931301</v>
      </c>
      <c r="K1114" s="64">
        <v>4.6399999999999997</v>
      </c>
    </row>
    <row r="1115" spans="1:11" ht="12.75" customHeight="1">
      <c r="A1115" s="25"/>
      <c r="B1115" s="26"/>
      <c r="C1115" s="27"/>
      <c r="D1115" s="31" t="s">
        <v>437</v>
      </c>
      <c r="E1115" s="28">
        <f>E1106*J1115</f>
        <v>2096.9184034833088</v>
      </c>
      <c r="F1115" s="28">
        <f>F1106*J1115</f>
        <v>4971.2331204644406</v>
      </c>
      <c r="G1115" s="28">
        <f>G1106*J1115</f>
        <v>3010.6438558297045</v>
      </c>
      <c r="H1115" s="29">
        <f>H1106*J1115</f>
        <v>4057.5076681180453</v>
      </c>
      <c r="J1115" s="3">
        <f>K1115/K1107</f>
        <v>2.0803096274794385E-2</v>
      </c>
      <c r="K1115" s="64">
        <v>0.43</v>
      </c>
    </row>
    <row r="1116" spans="1:11" ht="12.75" customHeight="1">
      <c r="A1116" s="25"/>
      <c r="B1116" s="26"/>
      <c r="C1116" s="27"/>
      <c r="D1116" s="41" t="s">
        <v>26</v>
      </c>
      <c r="E1116" s="28" t="s">
        <v>446</v>
      </c>
      <c r="F1116" s="28" t="s">
        <v>447</v>
      </c>
      <c r="G1116" s="28" t="s">
        <v>448</v>
      </c>
      <c r="H1116" s="29" t="s">
        <v>449</v>
      </c>
    </row>
    <row r="1117" spans="1:11" ht="13.5" customHeight="1" thickBot="1">
      <c r="A1117" s="33"/>
      <c r="B1117" s="34"/>
      <c r="C1117" s="35"/>
      <c r="D1117" s="43" t="s">
        <v>29</v>
      </c>
      <c r="E1117" s="28" t="s">
        <v>359</v>
      </c>
      <c r="F1117" s="28"/>
      <c r="G1117" s="28" t="s">
        <v>239</v>
      </c>
      <c r="H1117" s="29" t="s">
        <v>256</v>
      </c>
    </row>
    <row r="1118" spans="1:11" customFormat="1" ht="15.75" thickBot="1">
      <c r="A1118" s="38"/>
      <c r="D1118" s="116"/>
      <c r="E1118" s="108"/>
      <c r="F1118" s="108"/>
      <c r="G1118" s="108"/>
      <c r="H1118" s="108"/>
    </row>
    <row r="1119" spans="1:11">
      <c r="A1119" s="13" t="s">
        <v>10</v>
      </c>
      <c r="B1119" s="14" t="s">
        <v>11</v>
      </c>
      <c r="C1119" s="39">
        <v>76</v>
      </c>
      <c r="D1119" s="40" t="s">
        <v>12</v>
      </c>
      <c r="E1119" s="17">
        <v>97995.55</v>
      </c>
      <c r="F1119" s="17">
        <v>342698.95</v>
      </c>
      <c r="G1119" s="17">
        <v>269902.40999999997</v>
      </c>
      <c r="H1119" s="18">
        <v>170792.09</v>
      </c>
    </row>
    <row r="1120" spans="1:11" ht="12.75" customHeight="1">
      <c r="A1120" s="19"/>
      <c r="B1120" s="20"/>
      <c r="C1120" s="21"/>
      <c r="D1120" s="41" t="s">
        <v>13</v>
      </c>
      <c r="E1120" s="28"/>
      <c r="F1120" s="28" t="s">
        <v>233</v>
      </c>
      <c r="G1120" s="28" t="s">
        <v>450</v>
      </c>
      <c r="H1120" s="29">
        <v>215.7</v>
      </c>
    </row>
    <row r="1121" spans="1:11" ht="12.75" customHeight="1">
      <c r="A1121" s="25"/>
      <c r="B1121" s="26"/>
      <c r="C1121" s="27"/>
      <c r="D1121" s="41" t="s">
        <v>14</v>
      </c>
      <c r="E1121" s="28">
        <v>71943.12</v>
      </c>
      <c r="F1121" s="28">
        <v>258908.83</v>
      </c>
      <c r="G1121" s="28">
        <v>202618.28</v>
      </c>
      <c r="H1121" s="29">
        <v>128233.67</v>
      </c>
    </row>
    <row r="1122" spans="1:11" ht="12.75" customHeight="1">
      <c r="A1122" s="25"/>
      <c r="B1122" s="26"/>
      <c r="C1122" s="27"/>
      <c r="D1122" s="63" t="s">
        <v>430</v>
      </c>
      <c r="E1122" s="28"/>
      <c r="F1122" s="28"/>
      <c r="G1122" s="28"/>
      <c r="H1122" s="29"/>
      <c r="K1122" s="3">
        <v>20.67</v>
      </c>
    </row>
    <row r="1123" spans="1:11" ht="12.75" customHeight="1">
      <c r="A1123" s="25"/>
      <c r="B1123" s="26"/>
      <c r="C1123" s="27"/>
      <c r="D1123" s="31" t="s">
        <v>431</v>
      </c>
      <c r="E1123" s="28">
        <f>J1123*E1121</f>
        <v>16776.286328011611</v>
      </c>
      <c r="F1123" s="28">
        <f>F1121*J1123</f>
        <v>60374.482854378322</v>
      </c>
      <c r="G1123" s="28">
        <f>G1121*J1123</f>
        <v>47248.191078858246</v>
      </c>
      <c r="H1123" s="29">
        <f>H1121*J1123</f>
        <v>29902.578103531687</v>
      </c>
      <c r="J1123" s="3">
        <f>K1123/K1122</f>
        <v>0.2331881954523464</v>
      </c>
      <c r="K1123" s="64">
        <v>4.82</v>
      </c>
    </row>
    <row r="1124" spans="1:11" ht="12.75" customHeight="1">
      <c r="A1124" s="25"/>
      <c r="B1124" s="26"/>
      <c r="C1124" s="27"/>
      <c r="D1124" s="31" t="s">
        <v>432</v>
      </c>
      <c r="E1124" s="28">
        <f>E1121*J1124</f>
        <v>8283.726444121914</v>
      </c>
      <c r="F1124" s="28">
        <f>F1121*J1124</f>
        <v>29811.466637639085</v>
      </c>
      <c r="G1124" s="28">
        <f>G1121*J1124</f>
        <v>23330.019661344941</v>
      </c>
      <c r="H1124" s="29">
        <f>H1121*J1124</f>
        <v>14765.173420416058</v>
      </c>
      <c r="J1124" s="3">
        <f>K1124/K1122</f>
        <v>0.1151427189163038</v>
      </c>
      <c r="K1124" s="64">
        <v>2.38</v>
      </c>
    </row>
    <row r="1125" spans="1:11" ht="12.75" customHeight="1">
      <c r="A1125" s="25"/>
      <c r="B1125" s="26"/>
      <c r="C1125" s="27"/>
      <c r="D1125" s="31" t="s">
        <v>433</v>
      </c>
      <c r="E1125" s="28">
        <f>E1121*J1125</f>
        <v>9084.2546298984016</v>
      </c>
      <c r="F1125" s="28">
        <f>F1121*J1125</f>
        <v>32692.406690856304</v>
      </c>
      <c r="G1125" s="28">
        <f>G1121*J1125</f>
        <v>25584.60139332365</v>
      </c>
      <c r="H1125" s="29">
        <f>H1121*J1125</f>
        <v>16192.059927431055</v>
      </c>
      <c r="J1125" s="3">
        <f>K1125/K1122</f>
        <v>0.12626995645863567</v>
      </c>
      <c r="K1125" s="64">
        <v>2.61</v>
      </c>
    </row>
    <row r="1126" spans="1:11" ht="22.5">
      <c r="A1126" s="25"/>
      <c r="B1126" s="26"/>
      <c r="C1126" s="27"/>
      <c r="D1126" s="31" t="s">
        <v>434</v>
      </c>
      <c r="E1126" s="28">
        <f>E1121*J1126</f>
        <v>11833.894920174163</v>
      </c>
      <c r="F1126" s="28">
        <f>F1121*J1126</f>
        <v>42587.809482341552</v>
      </c>
      <c r="G1126" s="28">
        <f>G1121*J1126</f>
        <v>33328.599516207061</v>
      </c>
      <c r="H1126" s="29">
        <f>H1121*J1126</f>
        <v>21093.104886308658</v>
      </c>
      <c r="J1126" s="3">
        <f>K1126/K1122</f>
        <v>0.16448959845186259</v>
      </c>
      <c r="K1126" s="64">
        <v>3.4</v>
      </c>
    </row>
    <row r="1127" spans="1:11" ht="22.5">
      <c r="A1127" s="25"/>
      <c r="B1127" s="26"/>
      <c r="C1127" s="27"/>
      <c r="D1127" s="31" t="s">
        <v>21</v>
      </c>
      <c r="E1127" s="28">
        <f>E1121*J1127</f>
        <v>7970.4762844702454</v>
      </c>
      <c r="F1127" s="28">
        <f>F1121*J1127</f>
        <v>28684.142268988868</v>
      </c>
      <c r="G1127" s="28">
        <f>G1121*J1127</f>
        <v>22447.792027092401</v>
      </c>
      <c r="H1127" s="29">
        <f>H1121*J1127</f>
        <v>14206.826526366713</v>
      </c>
      <c r="J1127" s="3">
        <f>K1127/K1122</f>
        <v>0.11078858248669568</v>
      </c>
      <c r="K1127" s="64">
        <v>2.29</v>
      </c>
    </row>
    <row r="1128" spans="1:11" ht="12.75" customHeight="1">
      <c r="A1128" s="25"/>
      <c r="B1128" s="26"/>
      <c r="C1128" s="27"/>
      <c r="D1128" s="31" t="s">
        <v>435</v>
      </c>
      <c r="E1128" s="28">
        <f>E1121*J1128</f>
        <v>348.05573294629897</v>
      </c>
      <c r="F1128" s="28">
        <f>F1121*J1128</f>
        <v>1252.5826318335753</v>
      </c>
      <c r="G1128" s="28">
        <f>G1121*J1128</f>
        <v>980.25292694726659</v>
      </c>
      <c r="H1128" s="29">
        <f>H1121*J1128</f>
        <v>620.38543783260764</v>
      </c>
      <c r="J1128" s="3">
        <f>K1128/K1122</f>
        <v>4.8379293662312532E-3</v>
      </c>
      <c r="K1128" s="64">
        <v>0.1</v>
      </c>
    </row>
    <row r="1129" spans="1:11" ht="22.5">
      <c r="A1129" s="25"/>
      <c r="B1129" s="26"/>
      <c r="C1129" s="27"/>
      <c r="D1129" s="31" t="s">
        <v>436</v>
      </c>
      <c r="E1129" s="28">
        <f>E1121*J1129</f>
        <v>16149.786008708268</v>
      </c>
      <c r="F1129" s="28">
        <f>F1121*J1129</f>
        <v>58119.83411707788</v>
      </c>
      <c r="G1129" s="28">
        <f>G1121*J1129</f>
        <v>45483.735810353159</v>
      </c>
      <c r="H1129" s="29">
        <f>H1121*J1129</f>
        <v>28785.884315432988</v>
      </c>
      <c r="J1129" s="3">
        <f>K1129/K1122</f>
        <v>0.2244799225931301</v>
      </c>
      <c r="K1129" s="64">
        <v>4.6399999999999997</v>
      </c>
    </row>
    <row r="1130" spans="1:11" ht="12.75" customHeight="1">
      <c r="A1130" s="25"/>
      <c r="B1130" s="26"/>
      <c r="C1130" s="27"/>
      <c r="D1130" s="31" t="s">
        <v>437</v>
      </c>
      <c r="E1130" s="28">
        <f>E1121*J1130</f>
        <v>1496.6396516690854</v>
      </c>
      <c r="F1130" s="28">
        <f>F1121*J1130</f>
        <v>5386.1053168843728</v>
      </c>
      <c r="G1130" s="28">
        <f>G1121*J1130</f>
        <v>4215.0875858732461</v>
      </c>
      <c r="H1130" s="29">
        <f>H1121*J1130</f>
        <v>2667.6573826802123</v>
      </c>
      <c r="J1130" s="3">
        <f>K1130/K1122</f>
        <v>2.0803096274794385E-2</v>
      </c>
      <c r="K1130" s="64">
        <v>0.43</v>
      </c>
    </row>
    <row r="1131" spans="1:11" ht="12.75" customHeight="1">
      <c r="A1131" s="25"/>
      <c r="B1131" s="26"/>
      <c r="C1131" s="27"/>
      <c r="D1131" s="41" t="s">
        <v>26</v>
      </c>
      <c r="E1131" s="28" t="s">
        <v>451</v>
      </c>
      <c r="F1131" s="28" t="s">
        <v>452</v>
      </c>
      <c r="G1131" s="28" t="s">
        <v>453</v>
      </c>
      <c r="H1131" s="29" t="s">
        <v>454</v>
      </c>
    </row>
    <row r="1132" spans="1:11" ht="13.5" customHeight="1" thickBot="1">
      <c r="A1132" s="33"/>
      <c r="B1132" s="34"/>
      <c r="C1132" s="35"/>
      <c r="D1132" s="43" t="s">
        <v>29</v>
      </c>
      <c r="E1132" s="28" t="s">
        <v>407</v>
      </c>
      <c r="F1132" s="28"/>
      <c r="G1132" s="28" t="s">
        <v>407</v>
      </c>
      <c r="H1132" s="29"/>
    </row>
    <row r="1133" spans="1:11" customFormat="1" ht="15.75" thickBot="1">
      <c r="A1133" s="38"/>
      <c r="D1133" s="116"/>
      <c r="E1133" s="108"/>
      <c r="F1133" s="108"/>
      <c r="G1133" s="108"/>
      <c r="H1133" s="108"/>
    </row>
    <row r="1134" spans="1:11">
      <c r="A1134" s="13" t="s">
        <v>10</v>
      </c>
      <c r="B1134" s="14" t="s">
        <v>11</v>
      </c>
      <c r="C1134" s="39">
        <v>77</v>
      </c>
      <c r="D1134" s="40" t="s">
        <v>12</v>
      </c>
      <c r="E1134" s="17">
        <v>54082.58</v>
      </c>
      <c r="F1134" s="17">
        <v>265898.88</v>
      </c>
      <c r="G1134" s="17">
        <v>276865.58</v>
      </c>
      <c r="H1134" s="18">
        <v>43115.88</v>
      </c>
    </row>
    <row r="1135" spans="1:11" ht="12.75" customHeight="1">
      <c r="A1135" s="19"/>
      <c r="B1135" s="20"/>
      <c r="C1135" s="21"/>
      <c r="D1135" s="41" t="s">
        <v>13</v>
      </c>
      <c r="E1135" s="28"/>
      <c r="F1135" s="28" t="s">
        <v>455</v>
      </c>
      <c r="G1135" s="28" t="s">
        <v>456</v>
      </c>
      <c r="H1135" s="29">
        <v>345</v>
      </c>
    </row>
    <row r="1136" spans="1:11" ht="12.75" customHeight="1">
      <c r="A1136" s="25"/>
      <c r="B1136" s="26"/>
      <c r="C1136" s="27"/>
      <c r="D1136" s="41" t="s">
        <v>14</v>
      </c>
      <c r="E1136" s="28">
        <v>39251.360000000001</v>
      </c>
      <c r="F1136" s="28">
        <v>203318.64</v>
      </c>
      <c r="G1136" s="28">
        <v>209454.42</v>
      </c>
      <c r="H1136" s="29">
        <v>33115.58</v>
      </c>
    </row>
    <row r="1137" spans="1:11" ht="12.75" customHeight="1">
      <c r="A1137" s="25"/>
      <c r="B1137" s="26"/>
      <c r="C1137" s="27"/>
      <c r="D1137" s="63" t="s">
        <v>430</v>
      </c>
      <c r="E1137" s="28"/>
      <c r="F1137" s="28"/>
      <c r="G1137" s="28"/>
      <c r="H1137" s="29"/>
      <c r="K1137" s="3">
        <v>20.67</v>
      </c>
    </row>
    <row r="1138" spans="1:11" ht="12.75" customHeight="1">
      <c r="A1138" s="25"/>
      <c r="B1138" s="26"/>
      <c r="C1138" s="27"/>
      <c r="D1138" s="31" t="s">
        <v>431</v>
      </c>
      <c r="E1138" s="28">
        <f>J1138*E1136</f>
        <v>9152.9538074504107</v>
      </c>
      <c r="F1138" s="28">
        <f>F1136*J1138</f>
        <v>47411.506763425255</v>
      </c>
      <c r="G1138" s="28">
        <f>G1136*J1138</f>
        <v>48842.298229317857</v>
      </c>
      <c r="H1138" s="29">
        <f>H1136*J1138</f>
        <v>7722.1623415578133</v>
      </c>
      <c r="J1138" s="3">
        <f>K1138/K1137</f>
        <v>0.2331881954523464</v>
      </c>
      <c r="K1138" s="64">
        <v>4.82</v>
      </c>
    </row>
    <row r="1139" spans="1:11" ht="12.75" customHeight="1">
      <c r="A1139" s="25"/>
      <c r="B1139" s="26"/>
      <c r="C1139" s="27"/>
      <c r="D1139" s="31" t="s">
        <v>432</v>
      </c>
      <c r="E1139" s="28">
        <f>E1136*J1139</f>
        <v>4519.5083115626503</v>
      </c>
      <c r="F1139" s="28">
        <f>F1136*J1139</f>
        <v>23410.661015965165</v>
      </c>
      <c r="G1139" s="28">
        <f>G1136*J1139</f>
        <v>24117.151407837442</v>
      </c>
      <c r="H1139" s="29">
        <f>H1136*J1139</f>
        <v>3813.0179196903719</v>
      </c>
      <c r="J1139" s="3">
        <f>K1139/K1137</f>
        <v>0.1151427189163038</v>
      </c>
      <c r="K1139" s="64">
        <v>2.38</v>
      </c>
    </row>
    <row r="1140" spans="1:11" ht="12.75" customHeight="1">
      <c r="A1140" s="25"/>
      <c r="B1140" s="26"/>
      <c r="C1140" s="27"/>
      <c r="D1140" s="31" t="s">
        <v>433</v>
      </c>
      <c r="E1140" s="28">
        <f>E1136*J1140</f>
        <v>4956.2675181422337</v>
      </c>
      <c r="F1140" s="28">
        <f>F1136*J1140</f>
        <v>25673.035820029025</v>
      </c>
      <c r="G1140" s="28">
        <f>G1136*J1140</f>
        <v>26447.800493468792</v>
      </c>
      <c r="H1140" s="29">
        <f>H1136*J1140</f>
        <v>4181.502844702467</v>
      </c>
      <c r="J1140" s="3">
        <f>K1140/K1137</f>
        <v>0.12626995645863567</v>
      </c>
      <c r="K1140" s="64">
        <v>2.61</v>
      </c>
    </row>
    <row r="1141" spans="1:11" ht="22.5">
      <c r="A1141" s="25"/>
      <c r="B1141" s="26"/>
      <c r="C1141" s="27"/>
      <c r="D1141" s="31" t="s">
        <v>434</v>
      </c>
      <c r="E1141" s="28">
        <f>E1136*J1141</f>
        <v>6456.4404450895008</v>
      </c>
      <c r="F1141" s="28">
        <f>F1136*J1141</f>
        <v>33443.801451378808</v>
      </c>
      <c r="G1141" s="28">
        <f>G1136*J1141</f>
        <v>34453.073439767781</v>
      </c>
      <c r="H1141" s="29">
        <f>H1136*J1141</f>
        <v>5447.1684567005323</v>
      </c>
      <c r="J1141" s="3">
        <f>K1141/K1137</f>
        <v>0.16448959845186259</v>
      </c>
      <c r="K1141" s="64">
        <v>3.4</v>
      </c>
    </row>
    <row r="1142" spans="1:11" ht="22.5">
      <c r="A1142" s="25"/>
      <c r="B1142" s="26"/>
      <c r="C1142" s="27"/>
      <c r="D1142" s="31" t="s">
        <v>21</v>
      </c>
      <c r="E1142" s="28">
        <f>E1136*J1142</f>
        <v>4348.6025350749878</v>
      </c>
      <c r="F1142" s="28">
        <f>F1136*J1142</f>
        <v>22525.383918722786</v>
      </c>
      <c r="G1142" s="28">
        <f>G1136*J1142</f>
        <v>23205.158287373004</v>
      </c>
      <c r="H1142" s="29">
        <f>H1136*J1142</f>
        <v>3668.8281664247697</v>
      </c>
      <c r="J1142" s="3">
        <f>K1142/K1137</f>
        <v>0.11078858248669568</v>
      </c>
      <c r="K1142" s="64">
        <v>2.29</v>
      </c>
    </row>
    <row r="1143" spans="1:11" ht="12.75" customHeight="1">
      <c r="A1143" s="25"/>
      <c r="B1143" s="26"/>
      <c r="C1143" s="27"/>
      <c r="D1143" s="31" t="s">
        <v>435</v>
      </c>
      <c r="E1143" s="28">
        <f>E1136*J1143</f>
        <v>189.89530720851477</v>
      </c>
      <c r="F1143" s="28">
        <f>F1136*J1143</f>
        <v>983.64121915820033</v>
      </c>
      <c r="G1143" s="28">
        <f>G1136*J1143</f>
        <v>1013.3256894049348</v>
      </c>
      <c r="H1143" s="29">
        <f>H1136*J1143</f>
        <v>160.21083696178036</v>
      </c>
      <c r="J1143" s="3">
        <f>K1143/K1137</f>
        <v>4.8379293662312532E-3</v>
      </c>
      <c r="K1143" s="64">
        <v>0.1</v>
      </c>
    </row>
    <row r="1144" spans="1:11" ht="22.5">
      <c r="A1144" s="25"/>
      <c r="B1144" s="26"/>
      <c r="C1144" s="27"/>
      <c r="D1144" s="31" t="s">
        <v>436</v>
      </c>
      <c r="E1144" s="28">
        <f>E1136*J1144</f>
        <v>8811.142254475084</v>
      </c>
      <c r="F1144" s="28">
        <f>F1136*J1144</f>
        <v>45640.952568940491</v>
      </c>
      <c r="G1144" s="28">
        <f>G1136*J1144</f>
        <v>47018.311988388967</v>
      </c>
      <c r="H1144" s="29">
        <f>H1136*J1144</f>
        <v>7433.7828350266072</v>
      </c>
      <c r="J1144" s="3">
        <f>K1144/K1137</f>
        <v>0.2244799225931301</v>
      </c>
      <c r="K1144" s="64">
        <v>4.6399999999999997</v>
      </c>
    </row>
    <row r="1145" spans="1:11" ht="12.75" customHeight="1">
      <c r="A1145" s="25"/>
      <c r="B1145" s="26"/>
      <c r="C1145" s="27"/>
      <c r="D1145" s="31" t="s">
        <v>437</v>
      </c>
      <c r="E1145" s="28">
        <f>E1136*J1145</f>
        <v>816.54982099661333</v>
      </c>
      <c r="F1145" s="28">
        <f>F1136*J1145</f>
        <v>4229.6572423802609</v>
      </c>
      <c r="G1145" s="28">
        <f>G1136*J1145</f>
        <v>4357.3004644412185</v>
      </c>
      <c r="H1145" s="29">
        <f>H1136*J1145</f>
        <v>688.90659893565544</v>
      </c>
      <c r="J1145" s="3">
        <f>K1145/K1137</f>
        <v>2.0803096274794385E-2</v>
      </c>
      <c r="K1145" s="64">
        <v>0.43</v>
      </c>
    </row>
    <row r="1146" spans="1:11" ht="12.75" customHeight="1">
      <c r="A1146" s="25"/>
      <c r="B1146" s="26"/>
      <c r="C1146" s="27"/>
      <c r="D1146" s="41" t="s">
        <v>26</v>
      </c>
      <c r="E1146" s="28" t="s">
        <v>457</v>
      </c>
      <c r="F1146" s="28" t="s">
        <v>458</v>
      </c>
      <c r="G1146" s="28" t="s">
        <v>459</v>
      </c>
      <c r="H1146" s="29" t="s">
        <v>460</v>
      </c>
    </row>
    <row r="1147" spans="1:11" ht="13.5" customHeight="1" thickBot="1">
      <c r="A1147" s="33"/>
      <c r="B1147" s="34"/>
      <c r="C1147" s="35"/>
      <c r="D1147" s="43" t="s">
        <v>29</v>
      </c>
      <c r="E1147" s="28" t="s">
        <v>407</v>
      </c>
      <c r="F1147" s="28"/>
      <c r="G1147" s="28" t="s">
        <v>407</v>
      </c>
      <c r="H1147" s="29"/>
    </row>
    <row r="1148" spans="1:11" customFormat="1" ht="15.75" thickBot="1">
      <c r="A1148" s="38"/>
      <c r="D1148" s="116"/>
      <c r="E1148" s="108"/>
      <c r="F1148" s="108"/>
      <c r="G1148" s="108"/>
      <c r="H1148" s="108"/>
    </row>
    <row r="1149" spans="1:11">
      <c r="A1149" s="13" t="s">
        <v>10</v>
      </c>
      <c r="B1149" s="14" t="s">
        <v>11</v>
      </c>
      <c r="C1149" s="39">
        <v>78</v>
      </c>
      <c r="D1149" s="40" t="s">
        <v>12</v>
      </c>
      <c r="E1149" s="17">
        <v>94750.65</v>
      </c>
      <c r="F1149" s="17">
        <v>287081.08</v>
      </c>
      <c r="G1149" s="17">
        <v>319882.95</v>
      </c>
      <c r="H1149" s="18">
        <v>61948.78</v>
      </c>
    </row>
    <row r="1150" spans="1:11" ht="12.75" customHeight="1">
      <c r="A1150" s="19"/>
      <c r="B1150" s="20"/>
      <c r="C1150" s="21"/>
      <c r="D1150" s="41" t="s">
        <v>13</v>
      </c>
      <c r="E1150" s="28"/>
      <c r="F1150" s="28" t="s">
        <v>461</v>
      </c>
      <c r="G1150" s="28" t="s">
        <v>462</v>
      </c>
      <c r="H1150" s="29" t="s">
        <v>463</v>
      </c>
    </row>
    <row r="1151" spans="1:11" ht="12.75" customHeight="1">
      <c r="A1151" s="25"/>
      <c r="B1151" s="26"/>
      <c r="C1151" s="27"/>
      <c r="D1151" s="41" t="s">
        <v>14</v>
      </c>
      <c r="E1151" s="28">
        <v>70132.3</v>
      </c>
      <c r="F1151" s="28">
        <v>214223.03</v>
      </c>
      <c r="G1151" s="28">
        <v>237258.19</v>
      </c>
      <c r="H1151" s="29">
        <v>47097.14</v>
      </c>
    </row>
    <row r="1152" spans="1:11" ht="12.75" customHeight="1">
      <c r="A1152" s="25"/>
      <c r="B1152" s="26"/>
      <c r="C1152" s="27"/>
      <c r="D1152" s="63" t="s">
        <v>430</v>
      </c>
      <c r="E1152" s="28"/>
      <c r="F1152" s="28"/>
      <c r="G1152" s="28"/>
      <c r="H1152" s="29"/>
      <c r="K1152" s="3">
        <v>20.67</v>
      </c>
    </row>
    <row r="1153" spans="1:11" ht="12.75" customHeight="1">
      <c r="A1153" s="25"/>
      <c r="B1153" s="26"/>
      <c r="C1153" s="27"/>
      <c r="D1153" s="31" t="s">
        <v>431</v>
      </c>
      <c r="E1153" s="28">
        <f>J1153*E1151</f>
        <v>16354.024479922595</v>
      </c>
      <c r="F1153" s="28">
        <f>F1151*J1153</f>
        <v>49954.281790033863</v>
      </c>
      <c r="G1153" s="28">
        <f>G1151*J1153</f>
        <v>55325.809182389938</v>
      </c>
      <c r="H1153" s="29">
        <f>H1151*J1153</f>
        <v>10982.497087566522</v>
      </c>
      <c r="J1153" s="3">
        <f>K1153/K1152</f>
        <v>0.2331881954523464</v>
      </c>
      <c r="K1153" s="64">
        <v>4.82</v>
      </c>
    </row>
    <row r="1154" spans="1:11" ht="12.75" customHeight="1">
      <c r="A1154" s="25"/>
      <c r="B1154" s="26"/>
      <c r="C1154" s="27"/>
      <c r="D1154" s="31" t="s">
        <v>432</v>
      </c>
      <c r="E1154" s="28">
        <f>E1151*J1154</f>
        <v>8075.2237058538931</v>
      </c>
      <c r="F1154" s="28">
        <f>F1151*J1154</f>
        <v>24666.222128688918</v>
      </c>
      <c r="G1154" s="28">
        <f>G1151*J1154</f>
        <v>27318.553081761002</v>
      </c>
      <c r="H1154" s="29">
        <f>H1151*J1154</f>
        <v>5422.8927527818087</v>
      </c>
      <c r="J1154" s="3">
        <f>K1154/K1152</f>
        <v>0.1151427189163038</v>
      </c>
      <c r="K1154" s="64">
        <v>2.38</v>
      </c>
    </row>
    <row r="1155" spans="1:11" ht="12.75" customHeight="1">
      <c r="A1155" s="25"/>
      <c r="B1155" s="26"/>
      <c r="C1155" s="27"/>
      <c r="D1155" s="31" t="s">
        <v>433</v>
      </c>
      <c r="E1155" s="28">
        <f>E1151*J1155</f>
        <v>8855.6024673439751</v>
      </c>
      <c r="F1155" s="28">
        <f>F1151*J1155</f>
        <v>27049.932670537004</v>
      </c>
      <c r="G1155" s="28">
        <f>G1151*J1155</f>
        <v>29958.581320754711</v>
      </c>
      <c r="H1155" s="29">
        <f>H1151*J1155</f>
        <v>5946.9538171262684</v>
      </c>
      <c r="J1155" s="3">
        <f>K1155/K1152</f>
        <v>0.12626995645863567</v>
      </c>
      <c r="K1155" s="64">
        <v>2.61</v>
      </c>
    </row>
    <row r="1156" spans="1:11" ht="22.5">
      <c r="A1156" s="25"/>
      <c r="B1156" s="26"/>
      <c r="C1156" s="27"/>
      <c r="D1156" s="31" t="s">
        <v>434</v>
      </c>
      <c r="E1156" s="28">
        <f>E1151*J1156</f>
        <v>11536.033865505564</v>
      </c>
      <c r="F1156" s="28">
        <f>F1151*J1156</f>
        <v>35237.460183841315</v>
      </c>
      <c r="G1156" s="28">
        <f>G1151*J1156</f>
        <v>39026.504402515719</v>
      </c>
      <c r="H1156" s="29">
        <f>H1151*J1156</f>
        <v>7746.9896468311554</v>
      </c>
      <c r="J1156" s="3">
        <f>K1156/K1152</f>
        <v>0.16448959845186259</v>
      </c>
      <c r="K1156" s="64">
        <v>3.4</v>
      </c>
    </row>
    <row r="1157" spans="1:11" ht="22.5">
      <c r="A1157" s="25"/>
      <c r="B1157" s="26"/>
      <c r="C1157" s="27"/>
      <c r="D1157" s="31" t="s">
        <v>21</v>
      </c>
      <c r="E1157" s="28">
        <f>E1151*J1157</f>
        <v>7769.8581035316874</v>
      </c>
      <c r="F1157" s="28">
        <f>F1151*J1157</f>
        <v>23733.465829704885</v>
      </c>
      <c r="G1157" s="28">
        <f>G1151*J1157</f>
        <v>26285.498553459118</v>
      </c>
      <c r="H1157" s="29">
        <f>H1151*J1157</f>
        <v>5217.8253797774541</v>
      </c>
      <c r="J1157" s="3">
        <f>K1157/K1152</f>
        <v>0.11078858248669568</v>
      </c>
      <c r="K1157" s="64">
        <v>2.29</v>
      </c>
    </row>
    <row r="1158" spans="1:11" ht="12.75" customHeight="1">
      <c r="A1158" s="25"/>
      <c r="B1158" s="26"/>
      <c r="C1158" s="27"/>
      <c r="D1158" s="31" t="s">
        <v>435</v>
      </c>
      <c r="E1158" s="28">
        <f>E1151*J1158</f>
        <v>339.29511369134013</v>
      </c>
      <c r="F1158" s="28">
        <f>F1151*J1158</f>
        <v>1036.3958877600387</v>
      </c>
      <c r="G1158" s="28">
        <f>G1151*J1158</f>
        <v>1147.8383647798742</v>
      </c>
      <c r="H1158" s="29">
        <f>H1151*J1158</f>
        <v>227.8526366715046</v>
      </c>
      <c r="J1158" s="3">
        <f>K1158/K1152</f>
        <v>4.8379293662312532E-3</v>
      </c>
      <c r="K1158" s="64">
        <v>0.1</v>
      </c>
    </row>
    <row r="1159" spans="1:11" ht="22.5">
      <c r="A1159" s="25"/>
      <c r="B1159" s="26"/>
      <c r="C1159" s="27"/>
      <c r="D1159" s="31" t="s">
        <v>436</v>
      </c>
      <c r="E1159" s="28">
        <f>E1151*J1159</f>
        <v>15743.293275278178</v>
      </c>
      <c r="F1159" s="28">
        <f>F1151*J1159</f>
        <v>48088.769192065789</v>
      </c>
      <c r="G1159" s="28">
        <f>G1151*J1159</f>
        <v>53259.700125786156</v>
      </c>
      <c r="H1159" s="29">
        <f>H1151*J1159</f>
        <v>10572.362341557811</v>
      </c>
      <c r="J1159" s="3">
        <f>K1159/K1152</f>
        <v>0.2244799225931301</v>
      </c>
      <c r="K1159" s="64">
        <v>4.6399999999999997</v>
      </c>
    </row>
    <row r="1160" spans="1:11" ht="12.75" customHeight="1">
      <c r="A1160" s="25"/>
      <c r="B1160" s="26"/>
      <c r="C1160" s="27"/>
      <c r="D1160" s="31" t="s">
        <v>437</v>
      </c>
      <c r="E1160" s="28">
        <f>E1151*J1160</f>
        <v>1458.9689888727623</v>
      </c>
      <c r="F1160" s="28">
        <f>F1151*J1160</f>
        <v>4456.5023173681657</v>
      </c>
      <c r="G1160" s="28">
        <f>G1151*J1160</f>
        <v>4935.7049685534585</v>
      </c>
      <c r="H1160" s="29">
        <f>H1151*J1160</f>
        <v>979.76633768746967</v>
      </c>
      <c r="J1160" s="3">
        <f>K1160/K1152</f>
        <v>2.0803096274794385E-2</v>
      </c>
      <c r="K1160" s="64">
        <v>0.43</v>
      </c>
    </row>
    <row r="1161" spans="1:11" ht="12.75" customHeight="1">
      <c r="A1161" s="25"/>
      <c r="B1161" s="26"/>
      <c r="C1161" s="27"/>
      <c r="D1161" s="41" t="s">
        <v>26</v>
      </c>
      <c r="E1161" s="28" t="s">
        <v>464</v>
      </c>
      <c r="F1161" s="28" t="s">
        <v>465</v>
      </c>
      <c r="G1161" s="28" t="s">
        <v>466</v>
      </c>
      <c r="H1161" s="29" t="s">
        <v>467</v>
      </c>
    </row>
    <row r="1162" spans="1:11" ht="13.5" customHeight="1" thickBot="1">
      <c r="A1162" s="33"/>
      <c r="B1162" s="34"/>
      <c r="C1162" s="35"/>
      <c r="D1162" s="43" t="s">
        <v>29</v>
      </c>
      <c r="E1162" s="28" t="s">
        <v>232</v>
      </c>
      <c r="F1162" s="28" t="s">
        <v>256</v>
      </c>
      <c r="G1162" s="28" t="s">
        <v>240</v>
      </c>
      <c r="H1162" s="29"/>
    </row>
    <row r="1163" spans="1:11" customFormat="1" ht="15.75" thickBot="1">
      <c r="A1163" s="38"/>
      <c r="D1163" s="116"/>
      <c r="E1163" s="108"/>
      <c r="F1163" s="108"/>
      <c r="G1163" s="108"/>
      <c r="H1163" s="108"/>
    </row>
    <row r="1164" spans="1:11">
      <c r="A1164" s="13" t="s">
        <v>10</v>
      </c>
      <c r="B1164" s="14" t="s">
        <v>11</v>
      </c>
      <c r="C1164" s="39">
        <v>79</v>
      </c>
      <c r="D1164" s="40" t="s">
        <v>12</v>
      </c>
      <c r="E1164" s="17">
        <v>75596.78</v>
      </c>
      <c r="F1164" s="17">
        <v>265061.53999999998</v>
      </c>
      <c r="G1164" s="17">
        <v>276070.77</v>
      </c>
      <c r="H1164" s="18">
        <v>64587.55</v>
      </c>
    </row>
    <row r="1165" spans="1:11">
      <c r="A1165" s="19"/>
      <c r="B1165" s="20"/>
      <c r="C1165" s="21"/>
      <c r="D1165" s="41" t="s">
        <v>13</v>
      </c>
      <c r="E1165" s="23"/>
      <c r="F1165" s="23" t="s">
        <v>233</v>
      </c>
      <c r="G1165" s="23" t="s">
        <v>468</v>
      </c>
      <c r="H1165" s="24" t="s">
        <v>469</v>
      </c>
    </row>
    <row r="1166" spans="1:11">
      <c r="A1166" s="25"/>
      <c r="B1166" s="26"/>
      <c r="C1166" s="27"/>
      <c r="D1166" s="41" t="s">
        <v>14</v>
      </c>
      <c r="E1166" s="28">
        <v>56159.99</v>
      </c>
      <c r="F1166" s="28">
        <v>201663.68</v>
      </c>
      <c r="G1166" s="28">
        <v>209475.66</v>
      </c>
      <c r="H1166" s="29">
        <v>48348.01</v>
      </c>
    </row>
    <row r="1167" spans="1:11">
      <c r="A1167" s="25"/>
      <c r="B1167" s="26"/>
      <c r="C1167" s="27"/>
      <c r="D1167" s="63" t="s">
        <v>430</v>
      </c>
      <c r="E1167" s="28"/>
      <c r="F1167" s="28"/>
      <c r="G1167" s="28"/>
      <c r="H1167" s="29"/>
      <c r="K1167" s="3">
        <v>20.67</v>
      </c>
    </row>
    <row r="1168" spans="1:11">
      <c r="A1168" s="25"/>
      <c r="B1168" s="26"/>
      <c r="C1168" s="27"/>
      <c r="D1168" s="31" t="s">
        <v>431</v>
      </c>
      <c r="E1168" s="28">
        <f>J1168*E1166</f>
        <v>13095.84672472182</v>
      </c>
      <c r="F1168" s="28">
        <f>F1166*J1168</f>
        <v>47025.589627479436</v>
      </c>
      <c r="G1168" s="28">
        <f>G1166*J1168</f>
        <v>48847.25114658926</v>
      </c>
      <c r="H1168" s="29">
        <f>H1166*J1168</f>
        <v>11274.185205611999</v>
      </c>
      <c r="J1168" s="3">
        <f>K1168/K1167</f>
        <v>0.2331881954523464</v>
      </c>
      <c r="K1168" s="64">
        <v>4.82</v>
      </c>
    </row>
    <row r="1169" spans="1:11">
      <c r="A1169" s="25"/>
      <c r="B1169" s="26"/>
      <c r="C1169" s="27"/>
      <c r="D1169" s="31" t="s">
        <v>432</v>
      </c>
      <c r="E1169" s="28">
        <f>E1166*J1169</f>
        <v>6466.4139429124325</v>
      </c>
      <c r="F1169" s="28">
        <f>F1166*J1169</f>
        <v>23220.104421867436</v>
      </c>
      <c r="G1169" s="28">
        <f>G1166*J1169</f>
        <v>24119.597039187225</v>
      </c>
      <c r="H1169" s="29">
        <f>H1166*J1169</f>
        <v>5566.9213255926452</v>
      </c>
      <c r="J1169" s="3">
        <f>K1169/K1167</f>
        <v>0.1151427189163038</v>
      </c>
      <c r="K1169" s="64">
        <v>2.38</v>
      </c>
    </row>
    <row r="1170" spans="1:11">
      <c r="A1170" s="25"/>
      <c r="B1170" s="26"/>
      <c r="C1170" s="27"/>
      <c r="D1170" s="31" t="s">
        <v>433</v>
      </c>
      <c r="E1170" s="28">
        <f>E1166*J1170</f>
        <v>7091.3194920174146</v>
      </c>
      <c r="F1170" s="28">
        <f>F1166*J1170</f>
        <v>25464.064092888239</v>
      </c>
      <c r="G1170" s="28">
        <f>G1166*J1170</f>
        <v>26450.482467343973</v>
      </c>
      <c r="H1170" s="29">
        <f>H1166*J1170</f>
        <v>6104.9011175616824</v>
      </c>
      <c r="J1170" s="3">
        <f>K1170/K1167</f>
        <v>0.12626995645863567</v>
      </c>
      <c r="K1170" s="64">
        <v>2.61</v>
      </c>
    </row>
    <row r="1171" spans="1:11" ht="22.5">
      <c r="A1171" s="25"/>
      <c r="B1171" s="26"/>
      <c r="C1171" s="27"/>
      <c r="D1171" s="31" t="s">
        <v>434</v>
      </c>
      <c r="E1171" s="28">
        <f>E1166*J1171</f>
        <v>9237.7342041606189</v>
      </c>
      <c r="F1171" s="28">
        <f>F1166*J1171</f>
        <v>33171.577745524912</v>
      </c>
      <c r="G1171" s="28">
        <f>G1166*J1171</f>
        <v>34456.567198838893</v>
      </c>
      <c r="H1171" s="29">
        <f>H1166*J1171</f>
        <v>7952.7447508466375</v>
      </c>
      <c r="J1171" s="3">
        <f>K1171/K1167</f>
        <v>0.16448959845186259</v>
      </c>
      <c r="K1171" s="64">
        <v>3.4</v>
      </c>
    </row>
    <row r="1172" spans="1:11" ht="22.5">
      <c r="A1172" s="25"/>
      <c r="B1172" s="26"/>
      <c r="C1172" s="27"/>
      <c r="D1172" s="31" t="s">
        <v>21</v>
      </c>
      <c r="E1172" s="28">
        <f>E1166*J1172</f>
        <v>6221.8856845670043</v>
      </c>
      <c r="F1172" s="28">
        <f>F1166*J1172</f>
        <v>22342.033246250601</v>
      </c>
      <c r="G1172" s="28">
        <f>G1166*J1172</f>
        <v>23207.511436865017</v>
      </c>
      <c r="H1172" s="29">
        <f>H1166*J1172</f>
        <v>5356.4074939525881</v>
      </c>
      <c r="J1172" s="3">
        <f>K1172/K1167</f>
        <v>0.11078858248669568</v>
      </c>
      <c r="K1172" s="64">
        <v>2.29</v>
      </c>
    </row>
    <row r="1173" spans="1:11">
      <c r="A1173" s="25"/>
      <c r="B1173" s="26"/>
      <c r="C1173" s="27"/>
      <c r="D1173" s="31" t="s">
        <v>435</v>
      </c>
      <c r="E1173" s="28">
        <f>E1166*J1173</f>
        <v>271.69806482825351</v>
      </c>
      <c r="F1173" s="28">
        <f>F1166*J1173</f>
        <v>975.63463957426222</v>
      </c>
      <c r="G1173" s="28">
        <f>G1166*J1173</f>
        <v>1013.4284470246735</v>
      </c>
      <c r="H1173" s="29">
        <f>H1166*J1173</f>
        <v>233.9042573778423</v>
      </c>
      <c r="J1173" s="3">
        <f>K1173/K1167</f>
        <v>4.8379293662312532E-3</v>
      </c>
      <c r="K1173" s="64">
        <v>0.1</v>
      </c>
    </row>
    <row r="1174" spans="1:11" ht="22.5">
      <c r="A1174" s="25"/>
      <c r="B1174" s="26"/>
      <c r="C1174" s="27"/>
      <c r="D1174" s="31" t="s">
        <v>436</v>
      </c>
      <c r="E1174" s="28">
        <f>E1166*J1174</f>
        <v>12606.79020803096</v>
      </c>
      <c r="F1174" s="28">
        <f>F1166*J1174</f>
        <v>45269.447276245759</v>
      </c>
      <c r="G1174" s="28">
        <f>G1166*J1174</f>
        <v>47023.079941944838</v>
      </c>
      <c r="H1174" s="29">
        <f>H1166*J1174</f>
        <v>10853.157542331881</v>
      </c>
      <c r="J1174" s="3">
        <f>K1174/K1167</f>
        <v>0.2244799225931301</v>
      </c>
      <c r="K1174" s="64">
        <v>4.6399999999999997</v>
      </c>
    </row>
    <row r="1175" spans="1:11">
      <c r="A1175" s="25"/>
      <c r="B1175" s="26"/>
      <c r="C1175" s="27"/>
      <c r="D1175" s="31" t="s">
        <v>437</v>
      </c>
      <c r="E1175" s="28">
        <f>E1166*J1175</f>
        <v>1168.3016787614899</v>
      </c>
      <c r="F1175" s="28">
        <f>F1166*J1175</f>
        <v>4195.2289501693267</v>
      </c>
      <c r="G1175" s="28">
        <f>G1166*J1175</f>
        <v>4357.7423222060952</v>
      </c>
      <c r="H1175" s="29">
        <f>H1166*J1175</f>
        <v>1005.7883067247217</v>
      </c>
      <c r="J1175" s="3">
        <f>K1175/K1167</f>
        <v>2.0803096274794385E-2</v>
      </c>
      <c r="K1175" s="64">
        <v>0.43</v>
      </c>
    </row>
    <row r="1176" spans="1:11">
      <c r="A1176" s="25"/>
      <c r="B1176" s="26"/>
      <c r="C1176" s="27"/>
      <c r="D1176" s="41" t="s">
        <v>26</v>
      </c>
      <c r="E1176" s="28" t="s">
        <v>470</v>
      </c>
      <c r="F1176" s="28" t="s">
        <v>471</v>
      </c>
      <c r="G1176" s="28" t="s">
        <v>472</v>
      </c>
      <c r="H1176" s="29" t="s">
        <v>473</v>
      </c>
    </row>
    <row r="1177" spans="1:11" ht="12" thickBot="1">
      <c r="A1177" s="65"/>
      <c r="B1177" s="66"/>
      <c r="C1177" s="67"/>
      <c r="D1177" s="43" t="s">
        <v>29</v>
      </c>
      <c r="E1177" s="28" t="s">
        <v>407</v>
      </c>
      <c r="F1177" s="28"/>
      <c r="G1177" s="28" t="s">
        <v>407</v>
      </c>
      <c r="H1177" s="29"/>
    </row>
    <row r="1178" spans="1:11" customFormat="1" ht="15.75" thickBot="1">
      <c r="A1178" s="38"/>
      <c r="D1178" s="116"/>
      <c r="E1178" s="108"/>
      <c r="F1178" s="108"/>
      <c r="G1178" s="108"/>
      <c r="H1178" s="108"/>
    </row>
    <row r="1179" spans="1:11">
      <c r="A1179" s="13" t="s">
        <v>10</v>
      </c>
      <c r="B1179" s="14" t="s">
        <v>11</v>
      </c>
      <c r="C1179" s="39">
        <v>80</v>
      </c>
      <c r="D1179" s="40" t="s">
        <v>12</v>
      </c>
      <c r="E1179" s="17">
        <v>34727.75</v>
      </c>
      <c r="F1179" s="17">
        <v>265407.94</v>
      </c>
      <c r="G1179" s="17">
        <v>227646.17</v>
      </c>
      <c r="H1179" s="18">
        <v>72489.52</v>
      </c>
    </row>
    <row r="1180" spans="1:11" ht="12.75" customHeight="1">
      <c r="A1180" s="19"/>
      <c r="B1180" s="20"/>
      <c r="C1180" s="21"/>
      <c r="D1180" s="41" t="s">
        <v>13</v>
      </c>
      <c r="E1180" s="28"/>
      <c r="F1180" s="28" t="s">
        <v>233</v>
      </c>
      <c r="G1180" s="28" t="s">
        <v>474</v>
      </c>
      <c r="H1180" s="29">
        <v>895</v>
      </c>
    </row>
    <row r="1181" spans="1:11" ht="12.75" customHeight="1">
      <c r="A1181" s="25"/>
      <c r="B1181" s="26"/>
      <c r="C1181" s="27"/>
      <c r="D1181" s="41" t="s">
        <v>14</v>
      </c>
      <c r="E1181" s="28">
        <v>23060.5</v>
      </c>
      <c r="F1181" s="28">
        <v>201884.33</v>
      </c>
      <c r="G1181" s="28">
        <v>169497.53</v>
      </c>
      <c r="H1181" s="29">
        <v>55447.3</v>
      </c>
    </row>
    <row r="1182" spans="1:11" ht="12.75" customHeight="1">
      <c r="A1182" s="25"/>
      <c r="B1182" s="26"/>
      <c r="C1182" s="27"/>
      <c r="D1182" s="63" t="s">
        <v>430</v>
      </c>
      <c r="E1182" s="28"/>
      <c r="F1182" s="28"/>
      <c r="G1182" s="28"/>
      <c r="H1182" s="29"/>
      <c r="I1182" s="29"/>
      <c r="K1182" s="3">
        <v>20.67</v>
      </c>
    </row>
    <row r="1183" spans="1:11" ht="12.75" customHeight="1">
      <c r="A1183" s="25"/>
      <c r="B1183" s="26"/>
      <c r="C1183" s="27"/>
      <c r="D1183" s="31" t="s">
        <v>431</v>
      </c>
      <c r="E1183" s="28">
        <f>J1183*E1181</f>
        <v>5377.4363812288339</v>
      </c>
      <c r="F1183" s="28">
        <f>F1181*J1183</f>
        <v>47077.042602805996</v>
      </c>
      <c r="G1183" s="28">
        <f>G1181*J1183</f>
        <v>39524.823154329948</v>
      </c>
      <c r="H1183" s="29">
        <f>H1181*J1183</f>
        <v>12929.655829704887</v>
      </c>
      <c r="J1183" s="3">
        <f>K1183/K1182</f>
        <v>0.2331881954523464</v>
      </c>
      <c r="K1183" s="64">
        <v>4.82</v>
      </c>
    </row>
    <row r="1184" spans="1:11" ht="12.75" customHeight="1">
      <c r="A1184" s="25"/>
      <c r="B1184" s="26"/>
      <c r="C1184" s="27"/>
      <c r="D1184" s="31" t="s">
        <v>432</v>
      </c>
      <c r="E1184" s="28">
        <f>E1181*J1184</f>
        <v>2655.2486695694238</v>
      </c>
      <c r="F1184" s="28">
        <f>F1181*J1184</f>
        <v>23245.510662796318</v>
      </c>
      <c r="G1184" s="28">
        <f>G1181*J1184</f>
        <v>19516.406453797772</v>
      </c>
      <c r="H1184" s="29">
        <f>H1181*J1184</f>
        <v>6384.3528785679719</v>
      </c>
      <c r="J1184" s="3">
        <f>K1184/K1182</f>
        <v>0.1151427189163038</v>
      </c>
      <c r="K1184" s="64">
        <v>2.38</v>
      </c>
    </row>
    <row r="1185" spans="1:11" ht="12.75" customHeight="1">
      <c r="A1185" s="25"/>
      <c r="B1185" s="26"/>
      <c r="C1185" s="27"/>
      <c r="D1185" s="31" t="s">
        <v>433</v>
      </c>
      <c r="E1185" s="28">
        <f>E1181*J1185</f>
        <v>2911.848330914368</v>
      </c>
      <c r="F1185" s="28">
        <f>F1181*J1185</f>
        <v>25491.925558780833</v>
      </c>
      <c r="G1185" s="28">
        <f>G1181*J1185</f>
        <v>21402.445732946293</v>
      </c>
      <c r="H1185" s="29">
        <f>H1181*J1185</f>
        <v>7001.3281567489103</v>
      </c>
      <c r="J1185" s="3">
        <f>K1185/K1182</f>
        <v>0.12626995645863567</v>
      </c>
      <c r="K1185" s="64">
        <v>2.61</v>
      </c>
    </row>
    <row r="1186" spans="1:11" ht="22.5">
      <c r="A1186" s="25"/>
      <c r="B1186" s="26"/>
      <c r="C1186" s="27"/>
      <c r="D1186" s="31" t="s">
        <v>434</v>
      </c>
      <c r="E1186" s="28">
        <f>E1181*J1186</f>
        <v>3793.212385099177</v>
      </c>
      <c r="F1186" s="28">
        <f>F1181*J1186</f>
        <v>33207.872375423314</v>
      </c>
      <c r="G1186" s="28">
        <f>G1181*J1186</f>
        <v>27880.580648282532</v>
      </c>
      <c r="H1186" s="29">
        <f>H1181*J1186</f>
        <v>9120.5041122399616</v>
      </c>
      <c r="J1186" s="3">
        <f>K1186/K1182</f>
        <v>0.16448959845186259</v>
      </c>
      <c r="K1186" s="64">
        <v>3.4</v>
      </c>
    </row>
    <row r="1187" spans="1:11" ht="22.5">
      <c r="A1187" s="25"/>
      <c r="B1187" s="26"/>
      <c r="C1187" s="27"/>
      <c r="D1187" s="31" t="s">
        <v>21</v>
      </c>
      <c r="E1187" s="28">
        <f>E1181*J1187</f>
        <v>2554.8401064344457</v>
      </c>
      <c r="F1187" s="28">
        <f>F1181*J1187</f>
        <v>22366.478746976289</v>
      </c>
      <c r="G1187" s="28">
        <f>G1181*J1187</f>
        <v>18778.391083696177</v>
      </c>
      <c r="H1187" s="29">
        <f>H1181*J1187</f>
        <v>6142.9277697145617</v>
      </c>
      <c r="J1187" s="3">
        <f>K1187/K1182</f>
        <v>0.11078858248669568</v>
      </c>
      <c r="K1187" s="64">
        <v>2.29</v>
      </c>
    </row>
    <row r="1188" spans="1:11" ht="12.75" customHeight="1">
      <c r="A1188" s="25"/>
      <c r="B1188" s="26"/>
      <c r="C1188" s="27"/>
      <c r="D1188" s="31" t="s">
        <v>435</v>
      </c>
      <c r="E1188" s="28">
        <f>E1181*J1188</f>
        <v>111.56507014997581</v>
      </c>
      <c r="F1188" s="28">
        <f>F1181*J1188</f>
        <v>976.70212868892111</v>
      </c>
      <c r="G1188" s="28">
        <f>G1181*J1188</f>
        <v>820.01707789066279</v>
      </c>
      <c r="H1188" s="29">
        <f>H1181*J1188</f>
        <v>268.25012094823416</v>
      </c>
      <c r="J1188" s="3">
        <f>K1188/K1182</f>
        <v>4.8379293662312532E-3</v>
      </c>
      <c r="K1188" s="64">
        <v>0.1</v>
      </c>
    </row>
    <row r="1189" spans="1:11" ht="22.5">
      <c r="A1189" s="25"/>
      <c r="B1189" s="26"/>
      <c r="C1189" s="27"/>
      <c r="D1189" s="31" t="s">
        <v>436</v>
      </c>
      <c r="E1189" s="28">
        <f>E1181*J1189</f>
        <v>5176.6192549588768</v>
      </c>
      <c r="F1189" s="28">
        <f>F1181*J1189</f>
        <v>45318.97877116593</v>
      </c>
      <c r="G1189" s="28">
        <f>G1181*J1189</f>
        <v>38048.792414126743</v>
      </c>
      <c r="H1189" s="29">
        <f>H1181*J1189</f>
        <v>12446.805611998063</v>
      </c>
      <c r="J1189" s="3">
        <f>K1189/K1182</f>
        <v>0.2244799225931301</v>
      </c>
      <c r="K1189" s="64">
        <v>4.6399999999999997</v>
      </c>
    </row>
    <row r="1190" spans="1:11" ht="12.75" customHeight="1">
      <c r="A1190" s="25"/>
      <c r="B1190" s="26"/>
      <c r="C1190" s="27"/>
      <c r="D1190" s="31" t="s">
        <v>437</v>
      </c>
      <c r="E1190" s="28">
        <f>E1181*J1190</f>
        <v>479.72980164489593</v>
      </c>
      <c r="F1190" s="28">
        <f>F1181*J1190</f>
        <v>4199.8191533623603</v>
      </c>
      <c r="G1190" s="28">
        <f>G1181*J1190</f>
        <v>3526.0734349298496</v>
      </c>
      <c r="H1190" s="29">
        <f>H1181*J1190</f>
        <v>1153.4755200774068</v>
      </c>
      <c r="J1190" s="3">
        <f>K1190/K1182</f>
        <v>2.0803096274794385E-2</v>
      </c>
      <c r="K1190" s="64">
        <v>0.43</v>
      </c>
    </row>
    <row r="1191" spans="1:11" ht="12.75" customHeight="1">
      <c r="A1191" s="25"/>
      <c r="B1191" s="26"/>
      <c r="C1191" s="27"/>
      <c r="D1191" s="41" t="s">
        <v>26</v>
      </c>
      <c r="E1191" s="28" t="s">
        <v>475</v>
      </c>
      <c r="F1191" s="28" t="s">
        <v>476</v>
      </c>
      <c r="G1191" s="28" t="s">
        <v>477</v>
      </c>
      <c r="H1191" s="29" t="s">
        <v>478</v>
      </c>
    </row>
    <row r="1192" spans="1:11" ht="13.5" customHeight="1" thickBot="1">
      <c r="A1192" s="33"/>
      <c r="B1192" s="34"/>
      <c r="C1192" s="35"/>
      <c r="D1192" s="43" t="s">
        <v>29</v>
      </c>
      <c r="E1192" s="44" t="s">
        <v>239</v>
      </c>
      <c r="F1192" s="44"/>
      <c r="G1192" s="44" t="s">
        <v>239</v>
      </c>
      <c r="H1192" s="45"/>
    </row>
    <row r="1193" spans="1:11" customFormat="1" ht="15.75" thickBot="1">
      <c r="A1193" s="38"/>
      <c r="D1193" s="116"/>
      <c r="E1193" s="108"/>
      <c r="F1193" s="108"/>
      <c r="G1193" s="108"/>
      <c r="H1193" s="108"/>
    </row>
    <row r="1194" spans="1:11">
      <c r="A1194" s="13" t="s">
        <v>10</v>
      </c>
      <c r="B1194" s="14" t="s">
        <v>11</v>
      </c>
      <c r="C1194" s="39">
        <v>81</v>
      </c>
      <c r="D1194" s="40" t="s">
        <v>12</v>
      </c>
      <c r="E1194" s="17">
        <v>67660.78</v>
      </c>
      <c r="F1194" s="17">
        <v>271852.86</v>
      </c>
      <c r="G1194" s="17">
        <v>277653.19</v>
      </c>
      <c r="H1194" s="18">
        <v>61860.45</v>
      </c>
    </row>
    <row r="1195" spans="1:11" ht="12.75" customHeight="1">
      <c r="A1195" s="19"/>
      <c r="B1195" s="20"/>
      <c r="C1195" s="21"/>
      <c r="D1195" s="41" t="s">
        <v>13</v>
      </c>
      <c r="E1195" s="28"/>
      <c r="F1195" s="28" t="s">
        <v>217</v>
      </c>
      <c r="G1195" s="28" t="s">
        <v>479</v>
      </c>
      <c r="H1195" s="29" t="s">
        <v>480</v>
      </c>
    </row>
    <row r="1196" spans="1:11" ht="12.75" customHeight="1">
      <c r="A1196" s="25"/>
      <c r="B1196" s="26"/>
      <c r="C1196" s="27"/>
      <c r="D1196" s="41" t="s">
        <v>14</v>
      </c>
      <c r="E1196" s="28">
        <v>45687.15</v>
      </c>
      <c r="F1196" s="28">
        <v>205264.9</v>
      </c>
      <c r="G1196" s="28">
        <v>203396.89</v>
      </c>
      <c r="H1196" s="29">
        <v>47555.16</v>
      </c>
    </row>
    <row r="1197" spans="1:11" ht="12.75" customHeight="1">
      <c r="A1197" s="25"/>
      <c r="B1197" s="26"/>
      <c r="C1197" s="27"/>
      <c r="D1197" s="63" t="s">
        <v>430</v>
      </c>
      <c r="E1197" s="28"/>
      <c r="F1197" s="28"/>
      <c r="G1197" s="28"/>
      <c r="H1197" s="29"/>
      <c r="K1197" s="3">
        <v>20.67</v>
      </c>
    </row>
    <row r="1198" spans="1:11" ht="12.75" customHeight="1">
      <c r="A1198" s="25"/>
      <c r="B1198" s="26"/>
      <c r="C1198" s="27"/>
      <c r="D1198" s="31" t="s">
        <v>431</v>
      </c>
      <c r="E1198" s="28">
        <f>J1198*E1196</f>
        <v>10653.704063860669</v>
      </c>
      <c r="F1198" s="28">
        <f>F1196*J1198</f>
        <v>47865.351620706337</v>
      </c>
      <c r="G1198" s="28">
        <f>G1196*J1198</f>
        <v>47429.753739719403</v>
      </c>
      <c r="H1198" s="29">
        <f>H1196*J1198</f>
        <v>11089.301944847606</v>
      </c>
      <c r="J1198" s="3">
        <f>K1198/K1197</f>
        <v>0.2331881954523464</v>
      </c>
      <c r="K1198" s="64">
        <v>4.82</v>
      </c>
    </row>
    <row r="1199" spans="1:11" ht="12.75" customHeight="1">
      <c r="A1199" s="25"/>
      <c r="B1199" s="26"/>
      <c r="C1199" s="27"/>
      <c r="D1199" s="31" t="s">
        <v>432</v>
      </c>
      <c r="E1199" s="28">
        <f>E1196*J1199</f>
        <v>5260.5426705370091</v>
      </c>
      <c r="F1199" s="28">
        <f>F1196*J1199</f>
        <v>23634.758684083208</v>
      </c>
      <c r="G1199" s="28">
        <f>G1196*J1199</f>
        <v>23419.670933720365</v>
      </c>
      <c r="H1199" s="29">
        <f>H1196*J1199</f>
        <v>5475.6304208998545</v>
      </c>
      <c r="J1199" s="3">
        <f>K1199/K1197</f>
        <v>0.1151427189163038</v>
      </c>
      <c r="K1199" s="64">
        <v>2.38</v>
      </c>
    </row>
    <row r="1200" spans="1:11" ht="12.75" customHeight="1">
      <c r="A1200" s="25"/>
      <c r="B1200" s="26"/>
      <c r="C1200" s="27"/>
      <c r="D1200" s="31" t="s">
        <v>433</v>
      </c>
      <c r="E1200" s="28">
        <f>E1196*J1200</f>
        <v>5768.9144412191572</v>
      </c>
      <c r="F1200" s="28">
        <f>F1196*J1200</f>
        <v>25918.789985486204</v>
      </c>
      <c r="G1200" s="28">
        <f>G1196*J1200</f>
        <v>25682.916444121911</v>
      </c>
      <c r="H1200" s="29">
        <f>H1196*J1200</f>
        <v>6004.7879825834534</v>
      </c>
      <c r="J1200" s="3">
        <f>K1200/K1197</f>
        <v>0.12626995645863567</v>
      </c>
      <c r="K1200" s="64">
        <v>2.61</v>
      </c>
    </row>
    <row r="1201" spans="1:11" ht="22.5">
      <c r="A1201" s="25"/>
      <c r="B1201" s="26"/>
      <c r="C1201" s="27"/>
      <c r="D1201" s="31" t="s">
        <v>434</v>
      </c>
      <c r="E1201" s="28">
        <f>E1196*J1201</f>
        <v>7515.0609579100137</v>
      </c>
      <c r="F1201" s="28">
        <f>F1196*J1201</f>
        <v>33763.940977261729</v>
      </c>
      <c r="G1201" s="28">
        <f>G1196*J1201</f>
        <v>33456.672762457667</v>
      </c>
      <c r="H1201" s="29">
        <f>H1196*J1201</f>
        <v>7822.3291727140786</v>
      </c>
      <c r="J1201" s="3">
        <f>K1201/K1197</f>
        <v>0.16448959845186259</v>
      </c>
      <c r="K1201" s="64">
        <v>3.4</v>
      </c>
    </row>
    <row r="1202" spans="1:11" ht="22.5">
      <c r="A1202" s="25"/>
      <c r="B1202" s="26"/>
      <c r="C1202" s="27"/>
      <c r="D1202" s="31" t="s">
        <v>21</v>
      </c>
      <c r="E1202" s="28">
        <f>E1196*J1202</f>
        <v>5061.6145863570391</v>
      </c>
      <c r="F1202" s="28">
        <f>F1196*J1202</f>
        <v>22741.007305273339</v>
      </c>
      <c r="G1202" s="28">
        <f>G1196*J1202</f>
        <v>22534.053125302369</v>
      </c>
      <c r="H1202" s="29">
        <f>H1196*J1202</f>
        <v>5268.5687663280114</v>
      </c>
      <c r="J1202" s="3">
        <f>K1202/K1197</f>
        <v>0.11078858248669568</v>
      </c>
      <c r="K1202" s="64">
        <v>2.29</v>
      </c>
    </row>
    <row r="1203" spans="1:11" ht="12.75" customHeight="1">
      <c r="A1203" s="25"/>
      <c r="B1203" s="26"/>
      <c r="C1203" s="27"/>
      <c r="D1203" s="31" t="s">
        <v>435</v>
      </c>
      <c r="E1203" s="28">
        <f>E1196*J1203</f>
        <v>221.03120464441221</v>
      </c>
      <c r="F1203" s="28">
        <f>F1196*J1203</f>
        <v>993.05708756652155</v>
      </c>
      <c r="G1203" s="28">
        <f>G1196*J1203</f>
        <v>984.01978713110793</v>
      </c>
      <c r="H1203" s="29">
        <f>H1196*J1203</f>
        <v>230.06850507982585</v>
      </c>
      <c r="J1203" s="3">
        <f>K1203/K1197</f>
        <v>4.8379293662312532E-3</v>
      </c>
      <c r="K1203" s="64">
        <v>0.1</v>
      </c>
    </row>
    <row r="1204" spans="1:11" ht="22.5">
      <c r="A1204" s="25"/>
      <c r="B1204" s="26"/>
      <c r="C1204" s="27"/>
      <c r="D1204" s="31" t="s">
        <v>436</v>
      </c>
      <c r="E1204" s="28">
        <f>E1196*J1204</f>
        <v>10255.847895500725</v>
      </c>
      <c r="F1204" s="28">
        <f>F1196*J1204</f>
        <v>46077.84886308659</v>
      </c>
      <c r="G1204" s="28">
        <f>G1196*J1204</f>
        <v>45658.518122883397</v>
      </c>
      <c r="H1204" s="29">
        <f>H1196*J1204</f>
        <v>10675.178635703918</v>
      </c>
      <c r="J1204" s="3">
        <f>K1204/K1197</f>
        <v>0.2244799225931301</v>
      </c>
      <c r="K1204" s="64">
        <v>4.6399999999999997</v>
      </c>
    </row>
    <row r="1205" spans="1:11" ht="12.75" customHeight="1">
      <c r="A1205" s="25"/>
      <c r="B1205" s="26"/>
      <c r="C1205" s="27"/>
      <c r="D1205" s="31" t="s">
        <v>437</v>
      </c>
      <c r="E1205" s="28">
        <f>E1196*J1205</f>
        <v>950.43417997097231</v>
      </c>
      <c r="F1205" s="28">
        <f>F1196*J1205</f>
        <v>4270.1454765360422</v>
      </c>
      <c r="G1205" s="28">
        <f>G1196*J1205</f>
        <v>4231.2850846637639</v>
      </c>
      <c r="H1205" s="29">
        <f>H1196*J1205</f>
        <v>989.29457184325099</v>
      </c>
      <c r="J1205" s="3">
        <f>K1205/K1197</f>
        <v>2.0803096274794385E-2</v>
      </c>
      <c r="K1205" s="64">
        <v>0.43</v>
      </c>
    </row>
    <row r="1206" spans="1:11" ht="12.75" customHeight="1">
      <c r="A1206" s="25"/>
      <c r="B1206" s="26"/>
      <c r="C1206" s="27"/>
      <c r="D1206" s="41" t="s">
        <v>26</v>
      </c>
      <c r="E1206" s="28" t="s">
        <v>481</v>
      </c>
      <c r="F1206" s="28" t="s">
        <v>482</v>
      </c>
      <c r="G1206" s="28" t="s">
        <v>483</v>
      </c>
      <c r="H1206" s="29" t="s">
        <v>484</v>
      </c>
    </row>
    <row r="1207" spans="1:11" ht="13.5" customHeight="1" thickBot="1">
      <c r="A1207" s="33"/>
      <c r="B1207" s="34"/>
      <c r="C1207" s="35"/>
      <c r="D1207" s="43" t="s">
        <v>29</v>
      </c>
      <c r="E1207" s="44" t="s">
        <v>248</v>
      </c>
      <c r="F1207" s="44"/>
      <c r="G1207" s="44" t="s">
        <v>485</v>
      </c>
      <c r="H1207" s="51">
        <v>516.9</v>
      </c>
    </row>
    <row r="1208" spans="1:11" customFormat="1" ht="15.75" thickBot="1">
      <c r="A1208" s="38"/>
      <c r="D1208" s="116"/>
      <c r="E1208" s="108"/>
      <c r="F1208" s="108"/>
      <c r="G1208" s="108"/>
      <c r="H1208" s="108"/>
    </row>
    <row r="1209" spans="1:11">
      <c r="A1209" s="13" t="s">
        <v>10</v>
      </c>
      <c r="B1209" s="14" t="s">
        <v>11</v>
      </c>
      <c r="C1209" s="39">
        <v>82</v>
      </c>
      <c r="D1209" s="40" t="s">
        <v>12</v>
      </c>
      <c r="E1209" s="17">
        <f>203798.21-E1211-E1212</f>
        <v>143141.60999999999</v>
      </c>
      <c r="F1209" s="17">
        <f>366181.48-F1211-F1212</f>
        <v>343536.68</v>
      </c>
      <c r="G1209" s="17">
        <f>395624.33-G1211-G1212</f>
        <v>338072.33</v>
      </c>
      <c r="H1209" s="18">
        <f>174355.36-H1211-H1212</f>
        <v>148605.96</v>
      </c>
    </row>
    <row r="1210" spans="1:11" ht="12.75" customHeight="1">
      <c r="A1210" s="19"/>
      <c r="B1210" s="20"/>
      <c r="C1210" s="21"/>
      <c r="D1210" s="41" t="s">
        <v>13</v>
      </c>
      <c r="E1210" s="23"/>
      <c r="F1210" s="23" t="s">
        <v>486</v>
      </c>
      <c r="G1210" s="23" t="s">
        <v>487</v>
      </c>
      <c r="H1210" s="24" t="s">
        <v>469</v>
      </c>
    </row>
    <row r="1211" spans="1:11" ht="12.75" hidden="1" customHeight="1">
      <c r="A1211" s="25"/>
      <c r="B1211" s="26"/>
      <c r="C1211" s="27"/>
      <c r="D1211" s="41" t="s">
        <v>28</v>
      </c>
      <c r="E1211" s="28">
        <v>875</v>
      </c>
      <c r="F1211" s="28">
        <v>536</v>
      </c>
      <c r="G1211" s="28">
        <v>536</v>
      </c>
      <c r="H1211" s="29">
        <v>875</v>
      </c>
    </row>
    <row r="1212" spans="1:11" ht="12.75" hidden="1" customHeight="1">
      <c r="A1212" s="25"/>
      <c r="B1212" s="26"/>
      <c r="C1212" s="27"/>
      <c r="D1212" s="41" t="s">
        <v>42</v>
      </c>
      <c r="E1212" s="28">
        <v>59781.599999999999</v>
      </c>
      <c r="F1212" s="28">
        <v>22108.799999999999</v>
      </c>
      <c r="G1212" s="28">
        <v>57016</v>
      </c>
      <c r="H1212" s="29">
        <v>24874.400000000001</v>
      </c>
    </row>
    <row r="1213" spans="1:11" ht="12.75" customHeight="1">
      <c r="A1213" s="25"/>
      <c r="B1213" s="26"/>
      <c r="C1213" s="27"/>
      <c r="D1213" s="41" t="s">
        <v>14</v>
      </c>
      <c r="E1213" s="28">
        <v>101168.85</v>
      </c>
      <c r="F1213" s="28">
        <v>255551.68</v>
      </c>
      <c r="G1213" s="28">
        <v>245178.91</v>
      </c>
      <c r="H1213" s="29">
        <v>111541.62</v>
      </c>
    </row>
    <row r="1214" spans="1:11" ht="11.25" customHeight="1">
      <c r="A1214" s="25"/>
      <c r="B1214" s="26"/>
      <c r="C1214" s="27"/>
      <c r="D1214" s="63" t="s">
        <v>430</v>
      </c>
      <c r="E1214" s="28"/>
      <c r="F1214" s="28"/>
      <c r="G1214" s="28"/>
      <c r="H1214" s="29"/>
      <c r="K1214" s="3">
        <v>20.67</v>
      </c>
    </row>
    <row r="1215" spans="1:11" ht="12.75" customHeight="1">
      <c r="A1215" s="25"/>
      <c r="B1215" s="26"/>
      <c r="C1215" s="27"/>
      <c r="D1215" s="31" t="s">
        <v>431</v>
      </c>
      <c r="E1215" s="28">
        <f>J1215*E1213</f>
        <v>23591.381567489116</v>
      </c>
      <c r="F1215" s="28">
        <f>F1213*J1215</f>
        <v>59591.635104015477</v>
      </c>
      <c r="G1215" s="28">
        <f>G1213*J1215</f>
        <v>57172.827585873245</v>
      </c>
      <c r="H1215" s="29">
        <f>H1213*J1215</f>
        <v>26010.189085631348</v>
      </c>
      <c r="J1215" s="3">
        <f>K1215/K1214</f>
        <v>0.2331881954523464</v>
      </c>
      <c r="K1215" s="64">
        <v>4.82</v>
      </c>
    </row>
    <row r="1216" spans="1:11" ht="12.75" customHeight="1">
      <c r="A1216" s="25"/>
      <c r="B1216" s="26"/>
      <c r="C1216" s="27"/>
      <c r="D1216" s="31" t="s">
        <v>432</v>
      </c>
      <c r="E1216" s="28">
        <f>E1213*J1216</f>
        <v>11648.856458635702</v>
      </c>
      <c r="F1216" s="28">
        <f>F1213*J1216</f>
        <v>29424.915258829216</v>
      </c>
      <c r="G1216" s="28">
        <f>G1213*J1216</f>
        <v>28230.566318335746</v>
      </c>
      <c r="H1216" s="29">
        <f>H1213*J1216</f>
        <v>12843.20539912917</v>
      </c>
      <c r="J1216" s="3">
        <f>K1216/K1214</f>
        <v>0.1151427189163038</v>
      </c>
      <c r="K1216" s="64">
        <v>2.38</v>
      </c>
    </row>
    <row r="1217" spans="1:11" ht="12.75" customHeight="1">
      <c r="A1217" s="25"/>
      <c r="B1217" s="26"/>
      <c r="C1217" s="27"/>
      <c r="D1217" s="31" t="s">
        <v>433</v>
      </c>
      <c r="E1217" s="28">
        <f>E1213*J1217</f>
        <v>12774.586284470244</v>
      </c>
      <c r="F1217" s="28">
        <f>F1213*J1217</f>
        <v>32268.499506531196</v>
      </c>
      <c r="G1217" s="28">
        <f>G1213*J1217</f>
        <v>30958.730290275755</v>
      </c>
      <c r="H1217" s="29">
        <f>H1213*J1217</f>
        <v>14084.355500725685</v>
      </c>
      <c r="J1217" s="3">
        <f>K1217/K1214</f>
        <v>0.12626995645863567</v>
      </c>
      <c r="K1217" s="64">
        <v>2.61</v>
      </c>
    </row>
    <row r="1218" spans="1:11" ht="22.5">
      <c r="A1218" s="25"/>
      <c r="B1218" s="26"/>
      <c r="C1218" s="27"/>
      <c r="D1218" s="31" t="s">
        <v>434</v>
      </c>
      <c r="E1218" s="28">
        <f>E1213*J1218</f>
        <v>16641.223512336721</v>
      </c>
      <c r="F1218" s="28">
        <f>F1213*J1218</f>
        <v>42035.593226898884</v>
      </c>
      <c r="G1218" s="28">
        <f>G1213*J1218</f>
        <v>40329.380454765356</v>
      </c>
      <c r="H1218" s="29">
        <f>H1213*J1218</f>
        <v>18347.436284470245</v>
      </c>
      <c r="J1218" s="3">
        <f>K1218/K1214</f>
        <v>0.16448959845186259</v>
      </c>
      <c r="K1218" s="64">
        <v>3.4</v>
      </c>
    </row>
    <row r="1219" spans="1:11" ht="22.5">
      <c r="A1219" s="25"/>
      <c r="B1219" s="26"/>
      <c r="C1219" s="27"/>
      <c r="D1219" s="31" t="s">
        <v>21</v>
      </c>
      <c r="E1219" s="28">
        <f>E1213*J1219</f>
        <v>11208.353483309143</v>
      </c>
      <c r="F1219" s="28">
        <f>F1213*J1219</f>
        <v>28312.208379293657</v>
      </c>
      <c r="G1219" s="28">
        <f>G1213*J1219</f>
        <v>27163.023894533137</v>
      </c>
      <c r="H1219" s="29">
        <f>H1213*J1219</f>
        <v>12357.537968069664</v>
      </c>
      <c r="J1219" s="3">
        <f>K1219/K1214</f>
        <v>0.11078858248669568</v>
      </c>
      <c r="K1219" s="64">
        <v>2.29</v>
      </c>
    </row>
    <row r="1220" spans="1:11" ht="12.75" customHeight="1">
      <c r="A1220" s="25"/>
      <c r="B1220" s="26"/>
      <c r="C1220" s="27"/>
      <c r="D1220" s="31" t="s">
        <v>435</v>
      </c>
      <c r="E1220" s="28">
        <f>E1213*J1220</f>
        <v>489.44775036284472</v>
      </c>
      <c r="F1220" s="28">
        <f>F1213*J1220</f>
        <v>1236.340977261732</v>
      </c>
      <c r="G1220" s="28">
        <f>G1213*J1220</f>
        <v>1186.1582486695695</v>
      </c>
      <c r="H1220" s="29">
        <f>H1213*J1220</f>
        <v>539.63047895500722</v>
      </c>
      <c r="J1220" s="3">
        <f>K1220/K1214</f>
        <v>4.8379293662312532E-3</v>
      </c>
      <c r="K1220" s="64">
        <v>0.1</v>
      </c>
    </row>
    <row r="1221" spans="1:11" ht="22.5">
      <c r="A1221" s="25"/>
      <c r="B1221" s="26"/>
      <c r="C1221" s="27"/>
      <c r="D1221" s="31" t="s">
        <v>436</v>
      </c>
      <c r="E1221" s="28">
        <f>E1213*J1221</f>
        <v>22710.375616835991</v>
      </c>
      <c r="F1221" s="28">
        <f>F1213*J1221</f>
        <v>57366.221344944352</v>
      </c>
      <c r="G1221" s="28">
        <f>G1213*J1221</f>
        <v>55037.742738268011</v>
      </c>
      <c r="H1221" s="29">
        <f>H1213*J1221</f>
        <v>25038.854223512331</v>
      </c>
      <c r="J1221" s="3">
        <f>K1221/K1214</f>
        <v>0.2244799225931301</v>
      </c>
      <c r="K1221" s="64">
        <v>4.6399999999999997</v>
      </c>
    </row>
    <row r="1222" spans="1:11" ht="12.75" customHeight="1">
      <c r="A1222" s="25"/>
      <c r="B1222" s="26"/>
      <c r="C1222" s="27"/>
      <c r="D1222" s="31" t="s">
        <v>437</v>
      </c>
      <c r="E1222" s="28">
        <f>E1213*J1222</f>
        <v>2104.6253265602322</v>
      </c>
      <c r="F1222" s="28">
        <f>F1213*J1222</f>
        <v>5316.2662022254462</v>
      </c>
      <c r="G1222" s="28">
        <f>G1213*J1222</f>
        <v>5100.4804692791477</v>
      </c>
      <c r="H1222" s="29">
        <f>H1213*J1222</f>
        <v>2320.4110595065308</v>
      </c>
      <c r="J1222" s="3">
        <f>K1222/K1214</f>
        <v>2.0803096274794385E-2</v>
      </c>
      <c r="K1222" s="64">
        <v>0.43</v>
      </c>
    </row>
    <row r="1223" spans="1:11" ht="12.75" customHeight="1">
      <c r="A1223" s="25"/>
      <c r="B1223" s="26"/>
      <c r="C1223" s="27"/>
      <c r="D1223" s="41" t="s">
        <v>26</v>
      </c>
      <c r="E1223" s="28" t="s">
        <v>488</v>
      </c>
      <c r="F1223" s="28" t="s">
        <v>489</v>
      </c>
      <c r="G1223" s="28" t="s">
        <v>490</v>
      </c>
      <c r="H1223" s="29" t="s">
        <v>491</v>
      </c>
    </row>
    <row r="1224" spans="1:11" ht="13.5" customHeight="1" thickBot="1">
      <c r="A1224" s="33"/>
      <c r="B1224" s="34"/>
      <c r="C1224" s="35"/>
      <c r="D1224" s="43" t="s">
        <v>29</v>
      </c>
      <c r="E1224" s="44" t="s">
        <v>492</v>
      </c>
      <c r="F1224" s="44" t="s">
        <v>34</v>
      </c>
      <c r="G1224" s="44" t="s">
        <v>493</v>
      </c>
      <c r="H1224" s="45"/>
    </row>
    <row r="1225" spans="1:11" customFormat="1" ht="15.75" thickBot="1">
      <c r="A1225" s="38"/>
      <c r="D1225" s="116"/>
      <c r="E1225" s="108"/>
      <c r="F1225" s="108"/>
      <c r="G1225" s="108"/>
      <c r="H1225" s="108"/>
    </row>
    <row r="1226" spans="1:11">
      <c r="A1226" s="13" t="s">
        <v>10</v>
      </c>
      <c r="B1226" s="14" t="s">
        <v>11</v>
      </c>
      <c r="C1226" s="39">
        <v>83</v>
      </c>
      <c r="D1226" s="40" t="s">
        <v>12</v>
      </c>
      <c r="E1226" s="17">
        <v>88561.34</v>
      </c>
      <c r="F1226" s="17">
        <v>269318.40000000002</v>
      </c>
      <c r="G1226" s="17">
        <v>307912.38</v>
      </c>
      <c r="H1226" s="18">
        <v>49967.360000000001</v>
      </c>
    </row>
    <row r="1227" spans="1:11" ht="12.75" customHeight="1">
      <c r="A1227" s="19"/>
      <c r="B1227" s="20"/>
      <c r="C1227" s="21"/>
      <c r="D1227" s="41" t="s">
        <v>13</v>
      </c>
      <c r="E1227" s="28"/>
      <c r="F1227" s="28" t="s">
        <v>494</v>
      </c>
      <c r="G1227" s="28" t="s">
        <v>495</v>
      </c>
      <c r="H1227" s="29">
        <v>645</v>
      </c>
    </row>
    <row r="1228" spans="1:11" ht="12.75" customHeight="1">
      <c r="A1228" s="25"/>
      <c r="B1228" s="26"/>
      <c r="C1228" s="27"/>
      <c r="D1228" s="41" t="s">
        <v>14</v>
      </c>
      <c r="E1228" s="28">
        <v>64656.68</v>
      </c>
      <c r="F1228" s="28">
        <v>204766.8</v>
      </c>
      <c r="G1228" s="28">
        <v>231345.76</v>
      </c>
      <c r="H1228" s="29">
        <v>38077.72</v>
      </c>
    </row>
    <row r="1229" spans="1:11" ht="12.75" customHeight="1">
      <c r="A1229" s="25"/>
      <c r="B1229" s="26"/>
      <c r="C1229" s="27"/>
      <c r="D1229" s="63" t="s">
        <v>430</v>
      </c>
      <c r="E1229" s="28"/>
      <c r="F1229" s="28"/>
      <c r="G1229" s="28"/>
      <c r="H1229" s="29"/>
      <c r="K1229" s="3">
        <v>20.67</v>
      </c>
    </row>
    <row r="1230" spans="1:11" ht="12.75" customHeight="1">
      <c r="A1230" s="25"/>
      <c r="B1230" s="26"/>
      <c r="C1230" s="27"/>
      <c r="D1230" s="31" t="s">
        <v>431</v>
      </c>
      <c r="E1230" s="28">
        <f>J1230*E1228</f>
        <v>15077.174533139816</v>
      </c>
      <c r="F1230" s="28">
        <f>F1228*J1230</f>
        <v>47749.200580551522</v>
      </c>
      <c r="G1230" s="28">
        <f>G1228*J1230</f>
        <v>53947.10029995162</v>
      </c>
      <c r="H1230" s="29">
        <f>H1228*J1230</f>
        <v>8879.2748137397193</v>
      </c>
      <c r="J1230" s="3">
        <f>K1230/K1229</f>
        <v>0.2331881954523464</v>
      </c>
      <c r="K1230" s="64">
        <v>4.82</v>
      </c>
    </row>
    <row r="1231" spans="1:11" ht="12.75" customHeight="1">
      <c r="A1231" s="25"/>
      <c r="B1231" s="26"/>
      <c r="C1231" s="27"/>
      <c r="D1231" s="31" t="s">
        <v>432</v>
      </c>
      <c r="E1231" s="28">
        <f>E1228*J1231</f>
        <v>7444.7459313014015</v>
      </c>
      <c r="F1231" s="28">
        <f>F1228*J1231</f>
        <v>23577.406095790997</v>
      </c>
      <c r="G1231" s="28">
        <f>G1228*J1231</f>
        <v>26637.77981615868</v>
      </c>
      <c r="H1231" s="29">
        <f>H1228*J1231</f>
        <v>4384.3722109337195</v>
      </c>
      <c r="J1231" s="3">
        <f>K1231/K1229</f>
        <v>0.1151427189163038</v>
      </c>
      <c r="K1231" s="64">
        <v>2.38</v>
      </c>
    </row>
    <row r="1232" spans="1:11" ht="12.75" customHeight="1">
      <c r="A1232" s="25"/>
      <c r="B1232" s="26"/>
      <c r="C1232" s="27"/>
      <c r="D1232" s="31" t="s">
        <v>433</v>
      </c>
      <c r="E1232" s="28">
        <f>E1228*J1232</f>
        <v>8164.1961683599402</v>
      </c>
      <c r="F1232" s="28">
        <f>F1228*J1232</f>
        <v>25855.894920174156</v>
      </c>
      <c r="G1232" s="28">
        <f>G1228*J1232</f>
        <v>29212.019042089978</v>
      </c>
      <c r="H1232" s="29">
        <f>H1228*J1232</f>
        <v>4808.072046444121</v>
      </c>
      <c r="J1232" s="3">
        <f>K1232/K1229</f>
        <v>0.12626995645863567</v>
      </c>
      <c r="K1232" s="64">
        <v>2.61</v>
      </c>
    </row>
    <row r="1233" spans="1:11" ht="22.5">
      <c r="A1233" s="25"/>
      <c r="B1233" s="26"/>
      <c r="C1233" s="27"/>
      <c r="D1233" s="31" t="s">
        <v>434</v>
      </c>
      <c r="E1233" s="28">
        <f>E1228*J1233</f>
        <v>10635.351330430574</v>
      </c>
      <c r="F1233" s="28">
        <f>F1228*J1233</f>
        <v>33682.008708272857</v>
      </c>
      <c r="G1233" s="28">
        <f>G1228*J1233</f>
        <v>38053.971165940973</v>
      </c>
      <c r="H1233" s="29">
        <f>H1228*J1233</f>
        <v>6263.3888727624571</v>
      </c>
      <c r="J1233" s="3">
        <f>K1233/K1229</f>
        <v>0.16448959845186259</v>
      </c>
      <c r="K1233" s="64">
        <v>3.4</v>
      </c>
    </row>
    <row r="1234" spans="1:11" ht="22.5">
      <c r="A1234" s="25"/>
      <c r="B1234" s="26"/>
      <c r="C1234" s="27"/>
      <c r="D1234" s="31" t="s">
        <v>21</v>
      </c>
      <c r="E1234" s="28">
        <f>E1228*J1234</f>
        <v>7163.2219254958873</v>
      </c>
      <c r="F1234" s="28">
        <f>F1228*J1234</f>
        <v>22685.823512336716</v>
      </c>
      <c r="G1234" s="28">
        <f>G1228*J1234</f>
        <v>25630.468814707303</v>
      </c>
      <c r="H1234" s="29">
        <f>H1228*J1234</f>
        <v>4218.5766231253019</v>
      </c>
      <c r="J1234" s="3">
        <f>K1234/K1229</f>
        <v>0.11078858248669568</v>
      </c>
      <c r="K1234" s="64">
        <v>2.29</v>
      </c>
    </row>
    <row r="1235" spans="1:11" ht="12.75" customHeight="1">
      <c r="A1235" s="25"/>
      <c r="B1235" s="26"/>
      <c r="C1235" s="27"/>
      <c r="D1235" s="31" t="s">
        <v>435</v>
      </c>
      <c r="E1235" s="28">
        <f>E1228*J1235</f>
        <v>312.80445089501694</v>
      </c>
      <c r="F1235" s="28">
        <f>F1228*J1235</f>
        <v>990.6473149492017</v>
      </c>
      <c r="G1235" s="28">
        <f>G1228*J1235</f>
        <v>1119.2344460570876</v>
      </c>
      <c r="H1235" s="29">
        <f>H1228*J1235</f>
        <v>184.21731978713112</v>
      </c>
      <c r="J1235" s="3">
        <f>K1235/K1229</f>
        <v>4.8379293662312532E-3</v>
      </c>
      <c r="K1235" s="64">
        <v>0.1</v>
      </c>
    </row>
    <row r="1236" spans="1:11" ht="22.5">
      <c r="A1236" s="25"/>
      <c r="B1236" s="26"/>
      <c r="C1236" s="27"/>
      <c r="D1236" s="31" t="s">
        <v>436</v>
      </c>
      <c r="E1236" s="28">
        <f>E1228*J1236</f>
        <v>14514.126521528782</v>
      </c>
      <c r="F1236" s="28">
        <f>F1228*J1236</f>
        <v>45966.035413642952</v>
      </c>
      <c r="G1236" s="28">
        <f>G1228*J1236</f>
        <v>51932.478297048852</v>
      </c>
      <c r="H1236" s="29">
        <f>H1228*J1236</f>
        <v>8547.6836381228823</v>
      </c>
      <c r="J1236" s="3">
        <f>K1236/K1229</f>
        <v>0.2244799225931301</v>
      </c>
      <c r="K1236" s="64">
        <v>4.6399999999999997</v>
      </c>
    </row>
    <row r="1237" spans="1:11" ht="12.75" customHeight="1">
      <c r="A1237" s="25"/>
      <c r="B1237" s="26"/>
      <c r="C1237" s="27"/>
      <c r="D1237" s="31" t="s">
        <v>437</v>
      </c>
      <c r="E1237" s="28">
        <f>E1228*J1237</f>
        <v>1345.0591388485727</v>
      </c>
      <c r="F1237" s="28">
        <f>F1228*J1237</f>
        <v>4259.7834542815663</v>
      </c>
      <c r="G1237" s="28">
        <f>G1228*J1237</f>
        <v>4812.7081180454761</v>
      </c>
      <c r="H1237" s="29">
        <f>H1228*J1237</f>
        <v>792.13447508466368</v>
      </c>
      <c r="J1237" s="3">
        <f>K1237/K1229</f>
        <v>2.0803096274794385E-2</v>
      </c>
      <c r="K1237" s="64">
        <v>0.43</v>
      </c>
    </row>
    <row r="1238" spans="1:11" ht="12.75" customHeight="1">
      <c r="A1238" s="25"/>
      <c r="B1238" s="26"/>
      <c r="C1238" s="27"/>
      <c r="D1238" s="41" t="s">
        <v>26</v>
      </c>
      <c r="E1238" s="28" t="s">
        <v>496</v>
      </c>
      <c r="F1238" s="28" t="s">
        <v>497</v>
      </c>
      <c r="G1238" s="28" t="s">
        <v>498</v>
      </c>
      <c r="H1238" s="29" t="s">
        <v>499</v>
      </c>
    </row>
    <row r="1239" spans="1:11" ht="13.5" customHeight="1" thickBot="1">
      <c r="A1239" s="33"/>
      <c r="B1239" s="34"/>
      <c r="C1239" s="35"/>
      <c r="D1239" s="43" t="s">
        <v>29</v>
      </c>
      <c r="E1239" s="28" t="s">
        <v>500</v>
      </c>
      <c r="F1239" s="28"/>
      <c r="G1239" s="28" t="s">
        <v>500</v>
      </c>
      <c r="H1239" s="29"/>
    </row>
    <row r="1240" spans="1:11" customFormat="1" ht="15.75" thickBot="1">
      <c r="A1240" s="38"/>
      <c r="D1240" s="116"/>
      <c r="E1240" s="108"/>
      <c r="F1240" s="108"/>
      <c r="G1240" s="108"/>
      <c r="H1240" s="108"/>
    </row>
    <row r="1241" spans="1:11">
      <c r="A1241" s="13" t="s">
        <v>10</v>
      </c>
      <c r="B1241" s="14" t="s">
        <v>11</v>
      </c>
      <c r="C1241" s="39">
        <v>84</v>
      </c>
      <c r="D1241" s="40" t="s">
        <v>12</v>
      </c>
      <c r="E1241" s="17">
        <v>28477.95</v>
      </c>
      <c r="F1241" s="17">
        <v>138167.03</v>
      </c>
      <c r="G1241" s="17">
        <v>128657.43</v>
      </c>
      <c r="H1241" s="18">
        <v>37987.550000000003</v>
      </c>
    </row>
    <row r="1242" spans="1:11" ht="12.75" customHeight="1">
      <c r="A1242" s="19"/>
      <c r="B1242" s="20"/>
      <c r="C1242" s="21"/>
      <c r="D1242" s="41" t="s">
        <v>13</v>
      </c>
      <c r="E1242" s="28"/>
      <c r="F1242" s="28" t="s">
        <v>501</v>
      </c>
      <c r="G1242" s="28" t="s">
        <v>502</v>
      </c>
      <c r="H1242" s="29" t="s">
        <v>503</v>
      </c>
    </row>
    <row r="1243" spans="1:11" ht="12.75" customHeight="1">
      <c r="A1243" s="25"/>
      <c r="B1243" s="26"/>
      <c r="C1243" s="27"/>
      <c r="D1243" s="41" t="s">
        <v>14</v>
      </c>
      <c r="E1243" s="28">
        <v>18083.38</v>
      </c>
      <c r="F1243" s="28">
        <v>104097.32</v>
      </c>
      <c r="G1243" s="28">
        <v>94521.47</v>
      </c>
      <c r="H1243" s="29">
        <v>27659.23</v>
      </c>
    </row>
    <row r="1244" spans="1:11" ht="12.75" customHeight="1">
      <c r="A1244" s="25"/>
      <c r="B1244" s="26"/>
      <c r="C1244" s="27"/>
      <c r="D1244" s="63" t="s">
        <v>430</v>
      </c>
      <c r="E1244" s="28"/>
      <c r="F1244" s="28"/>
      <c r="G1244" s="28"/>
      <c r="H1244" s="29"/>
      <c r="K1244" s="3">
        <v>20.67</v>
      </c>
    </row>
    <row r="1245" spans="1:11" ht="12.75" customHeight="1">
      <c r="A1245" s="25"/>
      <c r="B1245" s="26"/>
      <c r="C1245" s="27"/>
      <c r="D1245" s="31" t="s">
        <v>431</v>
      </c>
      <c r="E1245" s="28">
        <f>J1245*E1243</f>
        <v>4216.8307498790518</v>
      </c>
      <c r="F1245" s="28">
        <f>F1243*J1245</f>
        <v>24274.266202225448</v>
      </c>
      <c r="G1245" s="28">
        <f>G1243*J1245</f>
        <v>22041.291020803095</v>
      </c>
      <c r="H1245" s="29">
        <f>H1243*J1245</f>
        <v>6449.8059313014028</v>
      </c>
      <c r="J1245" s="3">
        <f>K1245/K1244</f>
        <v>0.2331881954523464</v>
      </c>
      <c r="K1245" s="64">
        <v>4.82</v>
      </c>
    </row>
    <row r="1246" spans="1:11" ht="12.75" customHeight="1">
      <c r="A1246" s="25"/>
      <c r="B1246" s="26"/>
      <c r="C1246" s="27"/>
      <c r="D1246" s="31" t="s">
        <v>432</v>
      </c>
      <c r="E1246" s="28">
        <f>E1243*J1246</f>
        <v>2082.1695403967101</v>
      </c>
      <c r="F1246" s="28">
        <f>F1243*J1246</f>
        <v>11986.048456700531</v>
      </c>
      <c r="G1246" s="28">
        <f>G1243*J1246</f>
        <v>10883.459051765842</v>
      </c>
      <c r="H1246" s="29">
        <f>H1243*J1246</f>
        <v>3184.7589453313976</v>
      </c>
      <c r="J1246" s="3">
        <f>K1246/K1244</f>
        <v>0.1151427189163038</v>
      </c>
      <c r="K1246" s="64">
        <v>2.38</v>
      </c>
    </row>
    <row r="1247" spans="1:11" ht="12.75" customHeight="1">
      <c r="A1247" s="25"/>
      <c r="B1247" s="26"/>
      <c r="C1247" s="27"/>
      <c r="D1247" s="31" t="s">
        <v>433</v>
      </c>
      <c r="E1247" s="28">
        <f>E1243*J1247</f>
        <v>2283.3876052249634</v>
      </c>
      <c r="F1247" s="28">
        <f>F1243*J1247</f>
        <v>13144.364063860665</v>
      </c>
      <c r="G1247" s="28">
        <f>G1243*J1247</f>
        <v>11935.221901306239</v>
      </c>
      <c r="H1247" s="29">
        <f>H1243*J1247</f>
        <v>3492.5297677793897</v>
      </c>
      <c r="J1247" s="3">
        <f>K1247/K1244</f>
        <v>0.12626995645863567</v>
      </c>
      <c r="K1247" s="64">
        <v>2.61</v>
      </c>
    </row>
    <row r="1248" spans="1:11" ht="22.5">
      <c r="A1248" s="25"/>
      <c r="B1248" s="26"/>
      <c r="C1248" s="27"/>
      <c r="D1248" s="31" t="s">
        <v>434</v>
      </c>
      <c r="E1248" s="28">
        <f>E1243*J1248</f>
        <v>2974.5279148524432</v>
      </c>
      <c r="F1248" s="28">
        <f>F1243*J1248</f>
        <v>17122.926366715044</v>
      </c>
      <c r="G1248" s="28">
        <f>G1243*J1248</f>
        <v>15547.798645379777</v>
      </c>
      <c r="H1248" s="29">
        <f>H1243*J1248</f>
        <v>4549.655636187711</v>
      </c>
      <c r="J1248" s="3">
        <f>K1248/K1244</f>
        <v>0.16448959845186259</v>
      </c>
      <c r="K1248" s="64">
        <v>3.4</v>
      </c>
    </row>
    <row r="1249" spans="1:11" ht="22.5">
      <c r="A1249" s="25"/>
      <c r="B1249" s="26"/>
      <c r="C1249" s="27"/>
      <c r="D1249" s="31" t="s">
        <v>21</v>
      </c>
      <c r="E1249" s="28">
        <f>E1243*J1249</f>
        <v>2003.4320367682631</v>
      </c>
      <c r="F1249" s="28">
        <f>F1243*J1249</f>
        <v>11532.794523463957</v>
      </c>
      <c r="G1249" s="28">
        <f>G1243*J1249</f>
        <v>10471.899675858731</v>
      </c>
      <c r="H1249" s="29">
        <f>H1243*J1249</f>
        <v>3064.3268843734877</v>
      </c>
      <c r="J1249" s="3">
        <f>K1249/K1244</f>
        <v>0.11078858248669568</v>
      </c>
      <c r="K1249" s="64">
        <v>2.29</v>
      </c>
    </row>
    <row r="1250" spans="1:11" ht="12.75" customHeight="1">
      <c r="A1250" s="25"/>
      <c r="B1250" s="26"/>
      <c r="C1250" s="27"/>
      <c r="D1250" s="31" t="s">
        <v>435</v>
      </c>
      <c r="E1250" s="28">
        <f>E1243*J1250</f>
        <v>87.48611514271893</v>
      </c>
      <c r="F1250" s="28">
        <f>F1243*J1250</f>
        <v>503.61548137397199</v>
      </c>
      <c r="G1250" s="28">
        <f>G1243*J1250</f>
        <v>457.28819545234643</v>
      </c>
      <c r="H1250" s="29">
        <f>H1243*J1250</f>
        <v>133.81340106434448</v>
      </c>
      <c r="J1250" s="3">
        <f>K1250/K1244</f>
        <v>4.8379293662312532E-3</v>
      </c>
      <c r="K1250" s="64">
        <v>0.1</v>
      </c>
    </row>
    <row r="1251" spans="1:11" ht="22.5">
      <c r="A1251" s="25"/>
      <c r="B1251" s="26"/>
      <c r="C1251" s="27"/>
      <c r="D1251" s="31" t="s">
        <v>436</v>
      </c>
      <c r="E1251" s="28">
        <f>E1243*J1251</f>
        <v>4059.3557426221573</v>
      </c>
      <c r="F1251" s="28">
        <f>F1243*J1251</f>
        <v>23367.758335752296</v>
      </c>
      <c r="G1251" s="28">
        <f>G1243*J1251</f>
        <v>21218.17226898887</v>
      </c>
      <c r="H1251" s="29">
        <f>H1243*J1251</f>
        <v>6208.941809385582</v>
      </c>
      <c r="J1251" s="3">
        <f>K1251/K1244</f>
        <v>0.2244799225931301</v>
      </c>
      <c r="K1251" s="64">
        <v>4.6399999999999997</v>
      </c>
    </row>
    <row r="1252" spans="1:11" ht="12.75" customHeight="1">
      <c r="A1252" s="25"/>
      <c r="B1252" s="26"/>
      <c r="C1252" s="27"/>
      <c r="D1252" s="31" t="s">
        <v>437</v>
      </c>
      <c r="E1252" s="28">
        <f>E1243*J1252</f>
        <v>376.19029511369132</v>
      </c>
      <c r="F1252" s="28">
        <f>F1243*J1252</f>
        <v>2165.5465699080792</v>
      </c>
      <c r="G1252" s="28">
        <f>G1243*J1252</f>
        <v>1966.3392404450892</v>
      </c>
      <c r="H1252" s="29">
        <f>H1243*J1252</f>
        <v>575.3976245766811</v>
      </c>
      <c r="J1252" s="3">
        <f>K1252/K1244</f>
        <v>2.0803096274794385E-2</v>
      </c>
      <c r="K1252" s="64">
        <v>0.43</v>
      </c>
    </row>
    <row r="1253" spans="1:11" ht="12.75" customHeight="1">
      <c r="A1253" s="25"/>
      <c r="B1253" s="26"/>
      <c r="C1253" s="27"/>
      <c r="D1253" s="41" t="s">
        <v>26</v>
      </c>
      <c r="E1253" s="28" t="s">
        <v>504</v>
      </c>
      <c r="F1253" s="28" t="s">
        <v>505</v>
      </c>
      <c r="G1253" s="28" t="s">
        <v>506</v>
      </c>
      <c r="H1253" s="29" t="s">
        <v>507</v>
      </c>
    </row>
    <row r="1254" spans="1:11" ht="13.5" customHeight="1" thickBot="1">
      <c r="A1254" s="33"/>
      <c r="B1254" s="34"/>
      <c r="C1254" s="35"/>
      <c r="D1254" s="43" t="s">
        <v>29</v>
      </c>
      <c r="E1254" s="28" t="s">
        <v>239</v>
      </c>
      <c r="F1254" s="28"/>
      <c r="G1254" s="28" t="s">
        <v>232</v>
      </c>
      <c r="H1254" s="29" t="s">
        <v>34</v>
      </c>
    </row>
    <row r="1255" spans="1:11" customFormat="1" ht="15.75" thickBot="1">
      <c r="A1255" s="38"/>
      <c r="D1255" s="116"/>
      <c r="E1255" s="108"/>
      <c r="F1255" s="108"/>
      <c r="G1255" s="108"/>
      <c r="H1255" s="108"/>
    </row>
    <row r="1256" spans="1:11">
      <c r="A1256" s="13" t="s">
        <v>10</v>
      </c>
      <c r="B1256" s="14" t="s">
        <v>11</v>
      </c>
      <c r="C1256" s="39">
        <v>85</v>
      </c>
      <c r="D1256" s="40" t="s">
        <v>12</v>
      </c>
      <c r="E1256" s="17">
        <v>82145.37</v>
      </c>
      <c r="F1256" s="17">
        <v>270092.73</v>
      </c>
      <c r="G1256" s="17">
        <v>291127.69</v>
      </c>
      <c r="H1256" s="18">
        <v>61110.41</v>
      </c>
    </row>
    <row r="1257" spans="1:11" ht="12.75" customHeight="1">
      <c r="A1257" s="19"/>
      <c r="B1257" s="20"/>
      <c r="C1257" s="21"/>
      <c r="D1257" s="41" t="s">
        <v>13</v>
      </c>
      <c r="E1257" s="28"/>
      <c r="F1257" s="28" t="s">
        <v>353</v>
      </c>
      <c r="G1257" s="28" t="s">
        <v>508</v>
      </c>
      <c r="H1257" s="29" t="s">
        <v>509</v>
      </c>
    </row>
    <row r="1258" spans="1:11" ht="12.75" customHeight="1">
      <c r="A1258" s="25"/>
      <c r="B1258" s="26"/>
      <c r="C1258" s="27"/>
      <c r="D1258" s="41" t="s">
        <v>14</v>
      </c>
      <c r="E1258" s="28">
        <v>57855.5</v>
      </c>
      <c r="F1258" s="28">
        <v>204437.91</v>
      </c>
      <c r="G1258" s="28">
        <v>215792.84</v>
      </c>
      <c r="H1258" s="29">
        <v>46500.57</v>
      </c>
    </row>
    <row r="1259" spans="1:11" ht="12.75" customHeight="1">
      <c r="A1259" s="25"/>
      <c r="B1259" s="26"/>
      <c r="C1259" s="27"/>
      <c r="D1259" s="63" t="s">
        <v>430</v>
      </c>
      <c r="E1259" s="28"/>
      <c r="F1259" s="28"/>
      <c r="G1259" s="28"/>
      <c r="H1259" s="29"/>
      <c r="K1259" s="3">
        <v>20.67</v>
      </c>
    </row>
    <row r="1260" spans="1:11" ht="12.75" customHeight="1">
      <c r="A1260" s="25"/>
      <c r="B1260" s="26"/>
      <c r="C1260" s="27"/>
      <c r="D1260" s="31" t="s">
        <v>431</v>
      </c>
      <c r="E1260" s="28">
        <f>J1260*E1258</f>
        <v>13491.219641993226</v>
      </c>
      <c r="F1260" s="28">
        <f>F1258*J1260</f>
        <v>47672.507314949202</v>
      </c>
      <c r="G1260" s="28">
        <f>G1258*J1260</f>
        <v>50320.34295113691</v>
      </c>
      <c r="H1260" s="29">
        <f>H1258*J1260</f>
        <v>10843.384005805516</v>
      </c>
      <c r="J1260" s="3">
        <f>K1260/K1259</f>
        <v>0.2331881954523464</v>
      </c>
      <c r="K1260" s="64">
        <v>4.82</v>
      </c>
    </row>
    <row r="1261" spans="1:11" ht="12.75" customHeight="1">
      <c r="A1261" s="25"/>
      <c r="B1261" s="26"/>
      <c r="C1261" s="27"/>
      <c r="D1261" s="31" t="s">
        <v>432</v>
      </c>
      <c r="E1261" s="28">
        <f>E1258*J1261</f>
        <v>6661.6395742622144</v>
      </c>
      <c r="F1261" s="28">
        <f>F1258*J1261</f>
        <v>23539.536806966615</v>
      </c>
      <c r="G1261" s="28">
        <f>G1258*J1261</f>
        <v>24846.974320270918</v>
      </c>
      <c r="H1261" s="29">
        <f>H1258*J1261</f>
        <v>5354.2020609579095</v>
      </c>
      <c r="J1261" s="3">
        <f>K1261/K1259</f>
        <v>0.1151427189163038</v>
      </c>
      <c r="K1261" s="64">
        <v>2.38</v>
      </c>
    </row>
    <row r="1262" spans="1:11" ht="12.75" customHeight="1">
      <c r="A1262" s="25"/>
      <c r="B1262" s="26"/>
      <c r="C1262" s="27"/>
      <c r="D1262" s="31" t="s">
        <v>433</v>
      </c>
      <c r="E1262" s="28">
        <f>E1258*J1262</f>
        <v>7305.4114658925964</v>
      </c>
      <c r="F1262" s="28">
        <f>F1258*J1262</f>
        <v>25814.365994194479</v>
      </c>
      <c r="G1262" s="28">
        <f>G1258*J1262</f>
        <v>27248.152510885335</v>
      </c>
      <c r="H1262" s="29">
        <f>H1258*J1262</f>
        <v>5871.6249492017405</v>
      </c>
      <c r="J1262" s="3">
        <f>K1262/K1259</f>
        <v>0.12626995645863567</v>
      </c>
      <c r="K1262" s="64">
        <v>2.61</v>
      </c>
    </row>
    <row r="1263" spans="1:11" ht="22.5">
      <c r="A1263" s="25"/>
      <c r="B1263" s="26"/>
      <c r="C1263" s="27"/>
      <c r="D1263" s="31" t="s">
        <v>434</v>
      </c>
      <c r="E1263" s="28">
        <f>E1258*J1263</f>
        <v>9516.6279632317364</v>
      </c>
      <c r="F1263" s="28">
        <f>F1258*J1263</f>
        <v>33627.909724238023</v>
      </c>
      <c r="G1263" s="28">
        <f>G1258*J1263</f>
        <v>35495.677600387033</v>
      </c>
      <c r="H1263" s="29">
        <f>H1258*J1263</f>
        <v>7648.8600870827277</v>
      </c>
      <c r="J1263" s="3">
        <f>K1263/K1259</f>
        <v>0.16448959845186259</v>
      </c>
      <c r="K1263" s="64">
        <v>3.4</v>
      </c>
    </row>
    <row r="1264" spans="1:11" ht="22.5">
      <c r="A1264" s="25"/>
      <c r="B1264" s="26"/>
      <c r="C1264" s="27"/>
      <c r="D1264" s="31" t="s">
        <v>21</v>
      </c>
      <c r="E1264" s="28">
        <f>E1258*J1264</f>
        <v>6409.7288340590221</v>
      </c>
      <c r="F1264" s="28">
        <f>F1258*J1264</f>
        <v>22649.386255442667</v>
      </c>
      <c r="G1264" s="28">
        <f>G1258*J1264</f>
        <v>23907.382854378324</v>
      </c>
      <c r="H1264" s="29">
        <f>H1258*J1264</f>
        <v>5151.7322351233661</v>
      </c>
      <c r="J1264" s="3">
        <f>K1264/K1259</f>
        <v>0.11078858248669568</v>
      </c>
      <c r="K1264" s="64">
        <v>2.29</v>
      </c>
    </row>
    <row r="1265" spans="1:11" ht="12.75" customHeight="1">
      <c r="A1265" s="25"/>
      <c r="B1265" s="26"/>
      <c r="C1265" s="27"/>
      <c r="D1265" s="31" t="s">
        <v>435</v>
      </c>
      <c r="E1265" s="28">
        <f>E1258*J1265</f>
        <v>279.90082244799225</v>
      </c>
      <c r="F1265" s="28">
        <f>F1258*J1265</f>
        <v>989.05616835994203</v>
      </c>
      <c r="G1265" s="28">
        <f>G1258*J1265</f>
        <v>1043.9905176584423</v>
      </c>
      <c r="H1265" s="29">
        <f>H1258*J1265</f>
        <v>224.96647314949203</v>
      </c>
      <c r="J1265" s="3">
        <f>K1265/K1259</f>
        <v>4.8379293662312532E-3</v>
      </c>
      <c r="K1265" s="64">
        <v>0.1</v>
      </c>
    </row>
    <row r="1266" spans="1:11" ht="22.5">
      <c r="A1266" s="25"/>
      <c r="B1266" s="26"/>
      <c r="C1266" s="27"/>
      <c r="D1266" s="31" t="s">
        <v>436</v>
      </c>
      <c r="E1266" s="28">
        <f>E1258*J1266</f>
        <v>12987.398161586838</v>
      </c>
      <c r="F1266" s="28">
        <f>F1258*J1266</f>
        <v>45892.206211901299</v>
      </c>
      <c r="G1266" s="28">
        <f>G1258*J1266</f>
        <v>48441.160019351708</v>
      </c>
      <c r="H1266" s="29">
        <f>H1258*J1266</f>
        <v>10438.444354136427</v>
      </c>
      <c r="J1266" s="3">
        <f>K1266/K1259</f>
        <v>0.2244799225931301</v>
      </c>
      <c r="K1266" s="64">
        <v>4.6399999999999997</v>
      </c>
    </row>
    <row r="1267" spans="1:11" ht="12.75" customHeight="1">
      <c r="A1267" s="25"/>
      <c r="B1267" s="26"/>
      <c r="C1267" s="27"/>
      <c r="D1267" s="31" t="s">
        <v>437</v>
      </c>
      <c r="E1267" s="28">
        <f>E1258*J1267</f>
        <v>1203.5735365263665</v>
      </c>
      <c r="F1267" s="28">
        <f>F1258*J1267</f>
        <v>4252.9415239477503</v>
      </c>
      <c r="G1267" s="28">
        <f>G1258*J1267</f>
        <v>4489.1592259313011</v>
      </c>
      <c r="H1267" s="29">
        <f>H1258*J1267</f>
        <v>967.3558345428155</v>
      </c>
      <c r="J1267" s="3">
        <f>K1267/K1259</f>
        <v>2.0803096274794385E-2</v>
      </c>
      <c r="K1267" s="64">
        <v>0.43</v>
      </c>
    </row>
    <row r="1268" spans="1:11" ht="12.75" customHeight="1">
      <c r="A1268" s="25"/>
      <c r="B1268" s="26"/>
      <c r="C1268" s="27"/>
      <c r="D1268" s="41" t="s">
        <v>26</v>
      </c>
      <c r="E1268" s="28" t="s">
        <v>510</v>
      </c>
      <c r="F1268" s="28" t="s">
        <v>511</v>
      </c>
      <c r="G1268" s="28" t="s">
        <v>512</v>
      </c>
      <c r="H1268" s="29" t="s">
        <v>513</v>
      </c>
    </row>
    <row r="1269" spans="1:11" ht="13.5" customHeight="1" thickBot="1">
      <c r="A1269" s="33"/>
      <c r="B1269" s="34"/>
      <c r="C1269" s="35"/>
      <c r="D1269" s="43" t="s">
        <v>29</v>
      </c>
      <c r="E1269" s="44" t="s">
        <v>359</v>
      </c>
      <c r="F1269" s="44"/>
      <c r="G1269" s="44" t="s">
        <v>359</v>
      </c>
      <c r="H1269" s="45"/>
    </row>
    <row r="1270" spans="1:11" customFormat="1" ht="15.75" thickBot="1">
      <c r="A1270" s="38"/>
      <c r="D1270" s="116"/>
      <c r="E1270" s="108"/>
      <c r="F1270" s="108"/>
      <c r="G1270" s="108"/>
      <c r="H1270" s="108"/>
    </row>
    <row r="1271" spans="1:11">
      <c r="A1271" s="13" t="s">
        <v>10</v>
      </c>
      <c r="B1271" s="14" t="s">
        <v>11</v>
      </c>
      <c r="C1271" s="39">
        <v>86</v>
      </c>
      <c r="D1271" s="40" t="s">
        <v>12</v>
      </c>
      <c r="E1271" s="28">
        <v>4249.26</v>
      </c>
      <c r="F1271" s="28">
        <v>138155.60999999999</v>
      </c>
      <c r="G1271" s="28">
        <v>91923.98</v>
      </c>
      <c r="H1271" s="29">
        <v>50480.89</v>
      </c>
    </row>
    <row r="1272" spans="1:11" ht="12.75" customHeight="1">
      <c r="A1272" s="19"/>
      <c r="B1272" s="20"/>
      <c r="C1272" s="21"/>
      <c r="D1272" s="41" t="s">
        <v>13</v>
      </c>
      <c r="E1272" s="28"/>
      <c r="F1272" s="28">
        <v>690</v>
      </c>
      <c r="G1272" s="28">
        <v>395</v>
      </c>
      <c r="H1272" s="29">
        <v>295</v>
      </c>
    </row>
    <row r="1273" spans="1:11" ht="12.75" customHeight="1">
      <c r="A1273" s="25"/>
      <c r="B1273" s="26"/>
      <c r="C1273" s="27"/>
      <c r="D1273" s="41" t="s">
        <v>14</v>
      </c>
      <c r="E1273" s="28">
        <v>2480.4699999999998</v>
      </c>
      <c r="F1273" s="28">
        <v>106221.15</v>
      </c>
      <c r="G1273" s="28">
        <v>69919.92</v>
      </c>
      <c r="H1273" s="29">
        <v>38781.699999999997</v>
      </c>
    </row>
    <row r="1274" spans="1:11" ht="12.75" customHeight="1">
      <c r="A1274" s="25"/>
      <c r="B1274" s="26"/>
      <c r="C1274" s="27"/>
      <c r="D1274" s="63" t="s">
        <v>430</v>
      </c>
      <c r="E1274" s="28"/>
      <c r="F1274" s="28"/>
      <c r="G1274" s="28"/>
      <c r="H1274" s="29"/>
      <c r="K1274" s="3">
        <v>20.67</v>
      </c>
    </row>
    <row r="1275" spans="1:11" ht="12.75" customHeight="1">
      <c r="A1275" s="25"/>
      <c r="B1275" s="26"/>
      <c r="C1275" s="27"/>
      <c r="D1275" s="31" t="s">
        <v>431</v>
      </c>
      <c r="E1275" s="28">
        <f>J1275*E1273</f>
        <v>578.41632317368158</v>
      </c>
      <c r="F1275" s="28">
        <f>F1273*J1275</f>
        <v>24769.518287373005</v>
      </c>
      <c r="G1275" s="28">
        <f>G1273*J1275</f>
        <v>16304.499970972423</v>
      </c>
      <c r="H1275" s="29">
        <f>H1273*J1275</f>
        <v>9043.4346395742614</v>
      </c>
      <c r="J1275" s="3">
        <f>K1275/K1274</f>
        <v>0.2331881954523464</v>
      </c>
      <c r="K1275" s="64">
        <v>4.82</v>
      </c>
    </row>
    <row r="1276" spans="1:11" ht="12.75" customHeight="1">
      <c r="A1276" s="25"/>
      <c r="B1276" s="26"/>
      <c r="C1276" s="27"/>
      <c r="D1276" s="31" t="s">
        <v>432</v>
      </c>
      <c r="E1276" s="28">
        <f>E1273*J1276</f>
        <v>285.60805999032408</v>
      </c>
      <c r="F1276" s="28">
        <f>F1273*J1276</f>
        <v>12230.592017416542</v>
      </c>
      <c r="G1276" s="28">
        <f>G1273*J1276</f>
        <v>8050.7696952104479</v>
      </c>
      <c r="H1276" s="29">
        <f>H1273*J1276</f>
        <v>4465.4303821964186</v>
      </c>
      <c r="J1276" s="3">
        <f>K1276/K1274</f>
        <v>0.1151427189163038</v>
      </c>
      <c r="K1276" s="64">
        <v>2.38</v>
      </c>
    </row>
    <row r="1277" spans="1:11" ht="12.75" customHeight="1">
      <c r="A1277" s="25"/>
      <c r="B1277" s="26"/>
      <c r="C1277" s="27"/>
      <c r="D1277" s="31" t="s">
        <v>433</v>
      </c>
      <c r="E1277" s="28">
        <f>E1273*J1277</f>
        <v>313.20883889695199</v>
      </c>
      <c r="F1277" s="28">
        <f>F1273*J1277</f>
        <v>13412.539985486208</v>
      </c>
      <c r="G1277" s="28">
        <f>G1273*J1277</f>
        <v>8828.7852539912892</v>
      </c>
      <c r="H1277" s="29">
        <f>H1273*J1277</f>
        <v>4896.9635703918711</v>
      </c>
      <c r="J1277" s="3">
        <f>K1277/K1274</f>
        <v>0.12626995645863567</v>
      </c>
      <c r="K1277" s="64">
        <v>2.61</v>
      </c>
    </row>
    <row r="1278" spans="1:11" ht="22.5">
      <c r="A1278" s="25"/>
      <c r="B1278" s="26"/>
      <c r="C1278" s="27"/>
      <c r="D1278" s="31" t="s">
        <v>434</v>
      </c>
      <c r="E1278" s="28">
        <f>E1273*J1278</f>
        <v>408.01151427189154</v>
      </c>
      <c r="F1278" s="28">
        <f>F1273*J1278</f>
        <v>17472.274310595061</v>
      </c>
      <c r="G1278" s="28">
        <f>G1273*J1278</f>
        <v>11501.099564586355</v>
      </c>
      <c r="H1278" s="29">
        <f>H1273*J1278</f>
        <v>6379.1862602805986</v>
      </c>
      <c r="J1278" s="3">
        <f>K1278/K1274</f>
        <v>0.16448959845186259</v>
      </c>
      <c r="K1278" s="64">
        <v>3.4</v>
      </c>
    </row>
    <row r="1279" spans="1:11" ht="22.5">
      <c r="A1279" s="25"/>
      <c r="B1279" s="26"/>
      <c r="C1279" s="27"/>
      <c r="D1279" s="31" t="s">
        <v>21</v>
      </c>
      <c r="E1279" s="28">
        <f>E1273*J1279</f>
        <v>274.80775520077401</v>
      </c>
      <c r="F1279" s="28">
        <f>F1273*J1279</f>
        <v>11768.090638606674</v>
      </c>
      <c r="G1279" s="28">
        <f>G1273*J1279</f>
        <v>7746.328824383163</v>
      </c>
      <c r="H1279" s="29">
        <f>H1273*J1279</f>
        <v>4296.5695694242859</v>
      </c>
      <c r="J1279" s="3">
        <f>K1279/K1274</f>
        <v>0.11078858248669568</v>
      </c>
      <c r="K1279" s="64">
        <v>2.29</v>
      </c>
    </row>
    <row r="1280" spans="1:11" ht="12.75" customHeight="1">
      <c r="A1280" s="25"/>
      <c r="B1280" s="26"/>
      <c r="C1280" s="27"/>
      <c r="D1280" s="31" t="s">
        <v>435</v>
      </c>
      <c r="E1280" s="28">
        <f>E1273*J1280</f>
        <v>12.000338655055636</v>
      </c>
      <c r="F1280" s="28">
        <f>F1273*J1280</f>
        <v>513.8904208998548</v>
      </c>
      <c r="G1280" s="28">
        <f>G1273*J1280</f>
        <v>338.26763425253989</v>
      </c>
      <c r="H1280" s="29">
        <f>H1273*J1280</f>
        <v>187.62312530237057</v>
      </c>
      <c r="J1280" s="3">
        <f>K1280/K1274</f>
        <v>4.8379293662312532E-3</v>
      </c>
      <c r="K1280" s="64">
        <v>0.1</v>
      </c>
    </row>
    <row r="1281" spans="1:11" ht="22.5">
      <c r="A1281" s="25"/>
      <c r="B1281" s="26"/>
      <c r="C1281" s="27"/>
      <c r="D1281" s="31" t="s">
        <v>436</v>
      </c>
      <c r="E1281" s="28">
        <f>E1273*J1281</f>
        <v>556.81571359458133</v>
      </c>
      <c r="F1281" s="28">
        <f>F1273*J1281</f>
        <v>23844.515529753258</v>
      </c>
      <c r="G1281" s="28">
        <f>G1273*J1281</f>
        <v>15695.618229317848</v>
      </c>
      <c r="H1281" s="29">
        <f>H1273*J1281</f>
        <v>8705.7130140299923</v>
      </c>
      <c r="J1281" s="3">
        <f>K1281/K1274</f>
        <v>0.2244799225931301</v>
      </c>
      <c r="K1281" s="64">
        <v>4.6399999999999997</v>
      </c>
    </row>
    <row r="1282" spans="1:11" ht="12.75" customHeight="1">
      <c r="A1282" s="25"/>
      <c r="B1282" s="26"/>
      <c r="C1282" s="27"/>
      <c r="D1282" s="31" t="s">
        <v>437</v>
      </c>
      <c r="E1282" s="28">
        <f>E1273*J1282</f>
        <v>51.601456216739223</v>
      </c>
      <c r="F1282" s="28">
        <f>F1273*J1282</f>
        <v>2209.7288098693757</v>
      </c>
      <c r="G1282" s="28">
        <f>G1273*J1282</f>
        <v>1454.5508272859213</v>
      </c>
      <c r="H1282" s="29">
        <f>H1273*J1282</f>
        <v>806.77943880019336</v>
      </c>
      <c r="J1282" s="3">
        <f>K1282/K1274</f>
        <v>2.0803096274794385E-2</v>
      </c>
      <c r="K1282" s="64">
        <v>0.43</v>
      </c>
    </row>
    <row r="1283" spans="1:11" ht="12.75" customHeight="1">
      <c r="A1283" s="25"/>
      <c r="B1283" s="26"/>
      <c r="C1283" s="27"/>
      <c r="D1283" s="41" t="s">
        <v>26</v>
      </c>
      <c r="E1283" s="28">
        <v>768.79</v>
      </c>
      <c r="F1283" s="28" t="s">
        <v>514</v>
      </c>
      <c r="G1283" s="28" t="s">
        <v>515</v>
      </c>
      <c r="H1283" s="29" t="s">
        <v>516</v>
      </c>
    </row>
    <row r="1284" spans="1:11" ht="13.5" customHeight="1" thickBot="1">
      <c r="A1284" s="33"/>
      <c r="B1284" s="34"/>
      <c r="C1284" s="35"/>
      <c r="D1284" s="43" t="s">
        <v>29</v>
      </c>
      <c r="E1284" s="44" t="s">
        <v>34</v>
      </c>
      <c r="F1284" s="44"/>
      <c r="G1284" s="44" t="s">
        <v>34</v>
      </c>
      <c r="H1284" s="45"/>
    </row>
    <row r="1285" spans="1:11" customFormat="1" ht="15.75" thickBot="1">
      <c r="A1285" s="38"/>
      <c r="D1285" s="116"/>
      <c r="E1285" s="108"/>
      <c r="F1285" s="108"/>
      <c r="G1285" s="108"/>
      <c r="H1285" s="108"/>
    </row>
    <row r="1286" spans="1:11">
      <c r="A1286" s="13" t="s">
        <v>10</v>
      </c>
      <c r="B1286" s="14" t="s">
        <v>11</v>
      </c>
      <c r="C1286" s="39">
        <v>87</v>
      </c>
      <c r="D1286" s="40" t="s">
        <v>12</v>
      </c>
      <c r="E1286" s="17">
        <v>59535.72</v>
      </c>
      <c r="F1286" s="17">
        <v>271394.76</v>
      </c>
      <c r="G1286" s="17">
        <v>262004.6</v>
      </c>
      <c r="H1286" s="18">
        <v>68925.88</v>
      </c>
    </row>
    <row r="1287" spans="1:11" ht="12.75" customHeight="1">
      <c r="A1287" s="19"/>
      <c r="B1287" s="20"/>
      <c r="C1287" s="21"/>
      <c r="D1287" s="41" t="s">
        <v>13</v>
      </c>
      <c r="E1287" s="28"/>
      <c r="F1287" s="28" t="s">
        <v>225</v>
      </c>
      <c r="G1287" s="28" t="s">
        <v>517</v>
      </c>
      <c r="H1287" s="29" t="s">
        <v>518</v>
      </c>
    </row>
    <row r="1288" spans="1:11" ht="12.75" customHeight="1">
      <c r="A1288" s="25"/>
      <c r="B1288" s="26"/>
      <c r="C1288" s="27"/>
      <c r="D1288" s="41" t="s">
        <v>14</v>
      </c>
      <c r="E1288" s="28">
        <v>41306.97</v>
      </c>
      <c r="F1288" s="28">
        <v>205977.36</v>
      </c>
      <c r="G1288" s="28">
        <v>195187.96</v>
      </c>
      <c r="H1288" s="29">
        <v>52096.37</v>
      </c>
    </row>
    <row r="1289" spans="1:11" ht="12.75" customHeight="1">
      <c r="A1289" s="25"/>
      <c r="B1289" s="26"/>
      <c r="C1289" s="27"/>
      <c r="D1289" s="63" t="s">
        <v>430</v>
      </c>
      <c r="E1289" s="28"/>
      <c r="F1289" s="28"/>
      <c r="G1289" s="28"/>
      <c r="H1289" s="29"/>
      <c r="K1289" s="3">
        <v>20.67</v>
      </c>
    </row>
    <row r="1290" spans="1:11" ht="12.75" customHeight="1">
      <c r="A1290" s="25"/>
      <c r="B1290" s="26"/>
      <c r="C1290" s="27"/>
      <c r="D1290" s="31" t="s">
        <v>431</v>
      </c>
      <c r="E1290" s="28">
        <f>J1290*E1288</f>
        <v>9632.2977939042084</v>
      </c>
      <c r="F1290" s="28">
        <f>F1288*J1290</f>
        <v>48031.488882438316</v>
      </c>
      <c r="G1290" s="28">
        <f>G1288*J1290</f>
        <v>45515.528166424767</v>
      </c>
      <c r="H1290" s="29">
        <f>H1288*J1290</f>
        <v>12148.258509917756</v>
      </c>
      <c r="J1290" s="3">
        <f>K1290/K1289</f>
        <v>0.2331881954523464</v>
      </c>
      <c r="K1290" s="64">
        <v>4.82</v>
      </c>
    </row>
    <row r="1291" spans="1:11" ht="12.75" customHeight="1">
      <c r="A1291" s="25"/>
      <c r="B1291" s="26"/>
      <c r="C1291" s="27"/>
      <c r="D1291" s="31" t="s">
        <v>432</v>
      </c>
      <c r="E1291" s="28">
        <f>E1288*J1291</f>
        <v>4756.1968359941939</v>
      </c>
      <c r="F1291" s="28">
        <f>F1288*J1291</f>
        <v>23716.793265602315</v>
      </c>
      <c r="G1291" s="28">
        <f>G1288*J1291</f>
        <v>22474.472414126751</v>
      </c>
      <c r="H1291" s="29">
        <f>H1288*J1291</f>
        <v>5998.5176874697618</v>
      </c>
      <c r="J1291" s="3">
        <f>K1291/K1289</f>
        <v>0.1151427189163038</v>
      </c>
      <c r="K1291" s="64">
        <v>2.38</v>
      </c>
    </row>
    <row r="1292" spans="1:11" ht="12.75" customHeight="1">
      <c r="A1292" s="25"/>
      <c r="B1292" s="26"/>
      <c r="C1292" s="27"/>
      <c r="D1292" s="31" t="s">
        <v>433</v>
      </c>
      <c r="E1292" s="28">
        <f>E1288*J1292</f>
        <v>5215.8293033381706</v>
      </c>
      <c r="F1292" s="28">
        <f>F1288*J1292</f>
        <v>26008.752278664724</v>
      </c>
      <c r="G1292" s="28">
        <f>G1288*J1292</f>
        <v>24646.375210449922</v>
      </c>
      <c r="H1292" s="29">
        <f>H1288*J1292</f>
        <v>6578.2063715529739</v>
      </c>
      <c r="J1292" s="3">
        <f>K1292/K1289</f>
        <v>0.12626995645863567</v>
      </c>
      <c r="K1292" s="64">
        <v>2.61</v>
      </c>
    </row>
    <row r="1293" spans="1:11" ht="22.5">
      <c r="A1293" s="25"/>
      <c r="B1293" s="26"/>
      <c r="C1293" s="27"/>
      <c r="D1293" s="31" t="s">
        <v>434</v>
      </c>
      <c r="E1293" s="28">
        <f>E1288*J1293</f>
        <v>6794.5669085631343</v>
      </c>
      <c r="F1293" s="28">
        <f>F1288*J1293</f>
        <v>33881.133236574744</v>
      </c>
      <c r="G1293" s="28">
        <f>G1288*J1293</f>
        <v>32106.389163038217</v>
      </c>
      <c r="H1293" s="29">
        <f>H1288*J1293</f>
        <v>8569.3109820996615</v>
      </c>
      <c r="J1293" s="3">
        <f>K1293/K1289</f>
        <v>0.16448959845186259</v>
      </c>
      <c r="K1293" s="64">
        <v>3.4</v>
      </c>
    </row>
    <row r="1294" spans="1:11" ht="22.5">
      <c r="A1294" s="25"/>
      <c r="B1294" s="26"/>
      <c r="C1294" s="27"/>
      <c r="D1294" s="31" t="s">
        <v>21</v>
      </c>
      <c r="E1294" s="28">
        <f>E1288*J1294</f>
        <v>4576.3406531204637</v>
      </c>
      <c r="F1294" s="28">
        <f>F1288*J1294</f>
        <v>22819.939738751811</v>
      </c>
      <c r="G1294" s="28">
        <f>G1288*J1294</f>
        <v>21624.597406869856</v>
      </c>
      <c r="H1294" s="29">
        <f>H1288*J1294</f>
        <v>5771.6829850024187</v>
      </c>
      <c r="J1294" s="3">
        <f>K1294/K1289</f>
        <v>0.11078858248669568</v>
      </c>
      <c r="K1294" s="64">
        <v>2.29</v>
      </c>
    </row>
    <row r="1295" spans="1:11" ht="12.75" customHeight="1">
      <c r="A1295" s="25"/>
      <c r="B1295" s="26"/>
      <c r="C1295" s="27"/>
      <c r="D1295" s="31" t="s">
        <v>435</v>
      </c>
      <c r="E1295" s="28">
        <f>E1288*J1295</f>
        <v>199.8402031930334</v>
      </c>
      <c r="F1295" s="28">
        <f>F1288*J1295</f>
        <v>996.50391872278658</v>
      </c>
      <c r="G1295" s="28">
        <f>G1288*J1295</f>
        <v>944.3055636187712</v>
      </c>
      <c r="H1295" s="29">
        <f>H1288*J1295</f>
        <v>252.03855829704889</v>
      </c>
      <c r="J1295" s="3">
        <f>K1295/K1289</f>
        <v>4.8379293662312532E-3</v>
      </c>
      <c r="K1295" s="64">
        <v>0.1</v>
      </c>
    </row>
    <row r="1296" spans="1:11" ht="22.5">
      <c r="A1296" s="25"/>
      <c r="B1296" s="26"/>
      <c r="C1296" s="27"/>
      <c r="D1296" s="31" t="s">
        <v>436</v>
      </c>
      <c r="E1296" s="28">
        <f>E1288*J1296</f>
        <v>9272.5854281567481</v>
      </c>
      <c r="F1296" s="28">
        <f>F1288*J1296</f>
        <v>46237.781828737287</v>
      </c>
      <c r="G1296" s="28">
        <f>G1288*J1296</f>
        <v>43815.77815191097</v>
      </c>
      <c r="H1296" s="29">
        <f>H1288*J1296</f>
        <v>11694.589104983066</v>
      </c>
      <c r="J1296" s="3">
        <f>K1296/K1289</f>
        <v>0.2244799225931301</v>
      </c>
      <c r="K1296" s="64">
        <v>4.6399999999999997</v>
      </c>
    </row>
    <row r="1297" spans="1:11" ht="12.75" customHeight="1">
      <c r="A1297" s="25"/>
      <c r="B1297" s="26"/>
      <c r="C1297" s="27"/>
      <c r="D1297" s="31" t="s">
        <v>437</v>
      </c>
      <c r="E1297" s="28">
        <f>E1288*J1297</f>
        <v>859.31287373004341</v>
      </c>
      <c r="F1297" s="28">
        <f>F1288*J1297</f>
        <v>4284.9668505079817</v>
      </c>
      <c r="G1297" s="28">
        <f>G1288*J1297</f>
        <v>4060.5139235607153</v>
      </c>
      <c r="H1297" s="29">
        <f>H1288*J1297</f>
        <v>1083.7658006773099</v>
      </c>
      <c r="J1297" s="3">
        <f>K1297/K1289</f>
        <v>2.0803096274794385E-2</v>
      </c>
      <c r="K1297" s="64">
        <v>0.43</v>
      </c>
    </row>
    <row r="1298" spans="1:11" ht="12.75" customHeight="1">
      <c r="A1298" s="25"/>
      <c r="B1298" s="26"/>
      <c r="C1298" s="27"/>
      <c r="D1298" s="41" t="s">
        <v>26</v>
      </c>
      <c r="E1298" s="28" t="s">
        <v>519</v>
      </c>
      <c r="F1298" s="28" t="s">
        <v>520</v>
      </c>
      <c r="G1298" s="28" t="s">
        <v>521</v>
      </c>
      <c r="H1298" s="29" t="s">
        <v>522</v>
      </c>
    </row>
    <row r="1299" spans="1:11" ht="13.5" customHeight="1" thickBot="1">
      <c r="A1299" s="33"/>
      <c r="B1299" s="34"/>
      <c r="C1299" s="35"/>
      <c r="D1299" s="43" t="s">
        <v>29</v>
      </c>
      <c r="E1299" s="44" t="s">
        <v>240</v>
      </c>
      <c r="F1299" s="44"/>
      <c r="G1299" s="44" t="s">
        <v>523</v>
      </c>
      <c r="H1299" s="51">
        <v>462.88</v>
      </c>
    </row>
    <row r="1300" spans="1:11" customFormat="1" ht="15.75" thickBot="1">
      <c r="A1300" s="38"/>
      <c r="D1300" s="116"/>
      <c r="E1300" s="108"/>
      <c r="F1300" s="108"/>
      <c r="G1300" s="108"/>
      <c r="H1300" s="108"/>
    </row>
    <row r="1301" spans="1:11">
      <c r="A1301" s="13" t="s">
        <v>10</v>
      </c>
      <c r="B1301" s="14" t="s">
        <v>11</v>
      </c>
      <c r="C1301" s="39">
        <v>88</v>
      </c>
      <c r="D1301" s="40" t="s">
        <v>12</v>
      </c>
      <c r="E1301" s="17">
        <v>84546.5</v>
      </c>
      <c r="F1301" s="17">
        <v>406096.85</v>
      </c>
      <c r="G1301" s="17">
        <v>374834.47</v>
      </c>
      <c r="H1301" s="18">
        <v>115808.88</v>
      </c>
    </row>
    <row r="1302" spans="1:11" ht="12.75" customHeight="1">
      <c r="A1302" s="19"/>
      <c r="B1302" s="20"/>
      <c r="C1302" s="21"/>
      <c r="D1302" s="41" t="s">
        <v>13</v>
      </c>
      <c r="E1302" s="28"/>
      <c r="F1302" s="28" t="s">
        <v>233</v>
      </c>
      <c r="G1302" s="28" t="s">
        <v>524</v>
      </c>
      <c r="H1302" s="29">
        <v>-5</v>
      </c>
    </row>
    <row r="1303" spans="1:11" ht="12.75" customHeight="1">
      <c r="A1303" s="25"/>
      <c r="B1303" s="26"/>
      <c r="C1303" s="27"/>
      <c r="D1303" s="41" t="s">
        <v>14</v>
      </c>
      <c r="E1303" s="28">
        <v>63270.2</v>
      </c>
      <c r="F1303" s="28">
        <v>310596.18</v>
      </c>
      <c r="G1303" s="28">
        <v>282526.86</v>
      </c>
      <c r="H1303" s="29">
        <v>91339.520000000004</v>
      </c>
    </row>
    <row r="1304" spans="1:11" ht="14.25" customHeight="1">
      <c r="A1304" s="25"/>
      <c r="B1304" s="26"/>
      <c r="C1304" s="27"/>
      <c r="D1304" s="63" t="s">
        <v>430</v>
      </c>
      <c r="E1304" s="28"/>
      <c r="F1304" s="28"/>
      <c r="G1304" s="28"/>
      <c r="H1304" s="29"/>
      <c r="K1304" s="3">
        <v>20.67</v>
      </c>
    </row>
    <row r="1305" spans="1:11" ht="14.25" customHeight="1">
      <c r="A1305" s="25"/>
      <c r="B1305" s="26"/>
      <c r="C1305" s="27"/>
      <c r="D1305" s="31" t="s">
        <v>431</v>
      </c>
      <c r="E1305" s="28">
        <f>J1305*E1303</f>
        <v>14753.863763909047</v>
      </c>
      <c r="F1305" s="28">
        <f>F1303*J1305</f>
        <v>72427.362728592168</v>
      </c>
      <c r="G1305" s="28">
        <f>G1303*J1305</f>
        <v>65881.928650217698</v>
      </c>
      <c r="H1305" s="29">
        <f>H1303*J1305</f>
        <v>21299.297842283504</v>
      </c>
      <c r="J1305" s="3">
        <f>K1305/K1304</f>
        <v>0.2331881954523464</v>
      </c>
      <c r="K1305" s="64">
        <v>4.82</v>
      </c>
    </row>
    <row r="1306" spans="1:11" ht="14.25" customHeight="1">
      <c r="A1306" s="25"/>
      <c r="B1306" s="26"/>
      <c r="C1306" s="27"/>
      <c r="D1306" s="31" t="s">
        <v>432</v>
      </c>
      <c r="E1306" s="28">
        <f>E1303*J1306</f>
        <v>7285.1028543783241</v>
      </c>
      <c r="F1306" s="28">
        <f>F1303*J1306</f>
        <v>35762.888650217697</v>
      </c>
      <c r="G1306" s="28">
        <f>G1303*J1306</f>
        <v>32530.910827285916</v>
      </c>
      <c r="H1306" s="29">
        <f>H1303*J1306</f>
        <v>10517.08067731011</v>
      </c>
      <c r="J1306" s="3">
        <f>K1306/K1304</f>
        <v>0.1151427189163038</v>
      </c>
      <c r="K1306" s="64">
        <v>2.38</v>
      </c>
    </row>
    <row r="1307" spans="1:11" ht="14.25" customHeight="1">
      <c r="A1307" s="25"/>
      <c r="B1307" s="26"/>
      <c r="C1307" s="27"/>
      <c r="D1307" s="31" t="s">
        <v>433</v>
      </c>
      <c r="E1307" s="28">
        <f>E1303*J1307</f>
        <v>7989.1253991291705</v>
      </c>
      <c r="F1307" s="28">
        <f>F1303*J1307</f>
        <v>39218.966124818566</v>
      </c>
      <c r="G1307" s="28">
        <f>G1303*J1307</f>
        <v>35674.654310595055</v>
      </c>
      <c r="H1307" s="29">
        <f>H1303*J1307</f>
        <v>11533.437213352683</v>
      </c>
      <c r="J1307" s="3">
        <f>K1307/K1304</f>
        <v>0.12626995645863567</v>
      </c>
      <c r="K1307" s="64">
        <v>2.61</v>
      </c>
    </row>
    <row r="1308" spans="1:11" ht="14.25" customHeight="1">
      <c r="A1308" s="25"/>
      <c r="B1308" s="26"/>
      <c r="C1308" s="27"/>
      <c r="D1308" s="31" t="s">
        <v>434</v>
      </c>
      <c r="E1308" s="28">
        <f>E1303*J1308</f>
        <v>10407.289791969037</v>
      </c>
      <c r="F1308" s="28">
        <f>F1303*J1308</f>
        <v>51089.840928882433</v>
      </c>
      <c r="G1308" s="28">
        <f>G1303*J1308</f>
        <v>46472.729753265594</v>
      </c>
      <c r="H1308" s="29">
        <f>H1303*J1308</f>
        <v>15024.400967585872</v>
      </c>
      <c r="J1308" s="3">
        <f>K1308/K1304</f>
        <v>0.16448959845186259</v>
      </c>
      <c r="K1308" s="64">
        <v>3.4</v>
      </c>
    </row>
    <row r="1309" spans="1:11" ht="22.5">
      <c r="A1309" s="25"/>
      <c r="B1309" s="26"/>
      <c r="C1309" s="27"/>
      <c r="D1309" s="31" t="s">
        <v>21</v>
      </c>
      <c r="E1309" s="28">
        <f>E1303*J1309</f>
        <v>7009.6157716497328</v>
      </c>
      <c r="F1309" s="28">
        <f>F1303*J1309</f>
        <v>34410.510507982581</v>
      </c>
      <c r="G1309" s="28">
        <f>G1303*J1309</f>
        <v>31300.750333817119</v>
      </c>
      <c r="H1309" s="29">
        <f>H1303*J1309</f>
        <v>10119.375945815191</v>
      </c>
      <c r="J1309" s="3">
        <f>K1309/K1304</f>
        <v>0.11078858248669568</v>
      </c>
      <c r="K1309" s="64">
        <v>2.29</v>
      </c>
    </row>
    <row r="1310" spans="1:11" ht="12.75" customHeight="1">
      <c r="A1310" s="25"/>
      <c r="B1310" s="26"/>
      <c r="C1310" s="27"/>
      <c r="D1310" s="31" t="s">
        <v>435</v>
      </c>
      <c r="E1310" s="28">
        <f>E1303*J1310</f>
        <v>306.09675858732464</v>
      </c>
      <c r="F1310" s="28">
        <f>F1303*J1310</f>
        <v>1502.6423802612483</v>
      </c>
      <c r="G1310" s="28">
        <f>G1303*J1310</f>
        <v>1366.8449927431059</v>
      </c>
      <c r="H1310" s="29">
        <f>H1303*J1310</f>
        <v>441.89414610546692</v>
      </c>
      <c r="J1310" s="3">
        <f>K1310/K1304</f>
        <v>4.8379293662312532E-3</v>
      </c>
      <c r="K1310" s="64">
        <v>0.1</v>
      </c>
    </row>
    <row r="1311" spans="1:11" ht="22.5">
      <c r="A1311" s="25"/>
      <c r="B1311" s="26"/>
      <c r="C1311" s="27"/>
      <c r="D1311" s="31" t="s">
        <v>436</v>
      </c>
      <c r="E1311" s="28">
        <f>E1303*J1311</f>
        <v>14202.889598451859</v>
      </c>
      <c r="F1311" s="28">
        <f>F1303*J1311</f>
        <v>69722.606444121906</v>
      </c>
      <c r="G1311" s="28">
        <f>G1303*J1311</f>
        <v>63421.607663280098</v>
      </c>
      <c r="H1311" s="29">
        <f>H1303*J1311</f>
        <v>20503.888379293661</v>
      </c>
      <c r="J1311" s="3">
        <f>K1311/K1304</f>
        <v>0.2244799225931301</v>
      </c>
      <c r="K1311" s="64">
        <v>4.6399999999999997</v>
      </c>
    </row>
    <row r="1312" spans="1:11" ht="12.75" customHeight="1">
      <c r="A1312" s="25"/>
      <c r="B1312" s="26"/>
      <c r="C1312" s="27"/>
      <c r="D1312" s="31" t="s">
        <v>437</v>
      </c>
      <c r="E1312" s="28">
        <f>E1303*J1312</f>
        <v>1316.2160619254958</v>
      </c>
      <c r="F1312" s="28">
        <f>F1303*J1312</f>
        <v>6461.3622351233662</v>
      </c>
      <c r="G1312" s="28">
        <f>G1303*J1312</f>
        <v>5877.4334687953542</v>
      </c>
      <c r="H1312" s="29">
        <f>H1303*J1312</f>
        <v>1900.1448282535073</v>
      </c>
      <c r="J1312" s="3">
        <f>K1312/K1304</f>
        <v>2.0803096274794385E-2</v>
      </c>
      <c r="K1312" s="64">
        <v>0.43</v>
      </c>
    </row>
    <row r="1313" spans="1:11" ht="12.75" customHeight="1">
      <c r="A1313" s="25"/>
      <c r="B1313" s="26"/>
      <c r="C1313" s="27"/>
      <c r="D1313" s="41" t="s">
        <v>26</v>
      </c>
      <c r="E1313" s="28" t="s">
        <v>525</v>
      </c>
      <c r="F1313" s="28" t="s">
        <v>526</v>
      </c>
      <c r="G1313" s="28" t="s">
        <v>527</v>
      </c>
      <c r="H1313" s="29" t="s">
        <v>528</v>
      </c>
    </row>
    <row r="1314" spans="1:11" ht="13.5" customHeight="1" thickBot="1">
      <c r="A1314" s="33"/>
      <c r="B1314" s="34"/>
      <c r="C1314" s="35"/>
      <c r="D1314" s="43" t="s">
        <v>29</v>
      </c>
      <c r="E1314" s="44" t="s">
        <v>407</v>
      </c>
      <c r="F1314" s="44"/>
      <c r="G1314" s="44" t="s">
        <v>407</v>
      </c>
      <c r="H1314" s="45"/>
    </row>
    <row r="1315" spans="1:11" customFormat="1" ht="15.75" thickBot="1">
      <c r="A1315" s="38"/>
      <c r="D1315" s="116"/>
      <c r="E1315" s="108"/>
      <c r="F1315" s="108"/>
      <c r="G1315" s="108"/>
      <c r="H1315" s="108"/>
    </row>
    <row r="1316" spans="1:11">
      <c r="A1316" s="13" t="s">
        <v>10</v>
      </c>
      <c r="B1316" s="14" t="s">
        <v>11</v>
      </c>
      <c r="C1316" s="39">
        <v>89</v>
      </c>
      <c r="D1316" s="40" t="s">
        <v>12</v>
      </c>
      <c r="E1316" s="17">
        <v>53393.82</v>
      </c>
      <c r="F1316" s="17">
        <v>264293.68</v>
      </c>
      <c r="G1316" s="17">
        <v>255892.39</v>
      </c>
      <c r="H1316" s="18">
        <v>61795.11</v>
      </c>
    </row>
    <row r="1317" spans="1:11" ht="12.75" customHeight="1">
      <c r="A1317" s="19"/>
      <c r="B1317" s="20"/>
      <c r="C1317" s="21"/>
      <c r="D1317" s="41" t="s">
        <v>13</v>
      </c>
      <c r="E1317" s="28"/>
      <c r="F1317" s="28" t="s">
        <v>353</v>
      </c>
      <c r="G1317" s="28" t="s">
        <v>529</v>
      </c>
      <c r="H1317" s="29" t="s">
        <v>530</v>
      </c>
    </row>
    <row r="1318" spans="1:11" ht="12.75" customHeight="1">
      <c r="A1318" s="25"/>
      <c r="B1318" s="26"/>
      <c r="C1318" s="27"/>
      <c r="D1318" s="41" t="s">
        <v>14</v>
      </c>
      <c r="E1318" s="28">
        <v>36029.89</v>
      </c>
      <c r="F1318" s="28">
        <v>200179.45</v>
      </c>
      <c r="G1318" s="28">
        <v>190392.56</v>
      </c>
      <c r="H1318" s="29">
        <v>45816.78</v>
      </c>
    </row>
    <row r="1319" spans="1:11" ht="12.75" customHeight="1">
      <c r="A1319" s="25"/>
      <c r="B1319" s="26"/>
      <c r="C1319" s="27"/>
      <c r="D1319" s="63" t="s">
        <v>430</v>
      </c>
      <c r="E1319" s="28"/>
      <c r="F1319" s="28"/>
      <c r="G1319" s="28"/>
      <c r="H1319" s="29"/>
      <c r="K1319" s="3">
        <v>20.67</v>
      </c>
    </row>
    <row r="1320" spans="1:11" ht="12.75" customHeight="1">
      <c r="A1320" s="25"/>
      <c r="B1320" s="26"/>
      <c r="C1320" s="27"/>
      <c r="D1320" s="31" t="s">
        <v>431</v>
      </c>
      <c r="E1320" s="28">
        <f>J1320*E1318</f>
        <v>8401.7450314465405</v>
      </c>
      <c r="F1320" s="28">
        <f>F1318*J1320</f>
        <v>46679.484712143203</v>
      </c>
      <c r="G1320" s="28">
        <f>G1318*J1320</f>
        <v>44397.297493952588</v>
      </c>
      <c r="H1320" s="29">
        <f>H1318*J1320</f>
        <v>10683.932249637155</v>
      </c>
      <c r="J1320" s="3">
        <f>K1320/K1319</f>
        <v>0.2331881954523464</v>
      </c>
      <c r="K1320" s="64">
        <v>4.82</v>
      </c>
    </row>
    <row r="1321" spans="1:11" ht="12.75" customHeight="1">
      <c r="A1321" s="25"/>
      <c r="B1321" s="26"/>
      <c r="C1321" s="27"/>
      <c r="D1321" s="31" t="s">
        <v>432</v>
      </c>
      <c r="E1321" s="28">
        <f>E1318*J1321</f>
        <v>4148.5794968553455</v>
      </c>
      <c r="F1321" s="28">
        <f>F1318*J1321</f>
        <v>23049.206144170294</v>
      </c>
      <c r="G1321" s="28">
        <f>G1318*J1321</f>
        <v>21922.317019835507</v>
      </c>
      <c r="H1321" s="29">
        <f>H1318*J1321</f>
        <v>5275.4686211901299</v>
      </c>
      <c r="J1321" s="3">
        <f>K1321/K1319</f>
        <v>0.1151427189163038</v>
      </c>
      <c r="K1321" s="64">
        <v>2.38</v>
      </c>
    </row>
    <row r="1322" spans="1:11" ht="12.75" customHeight="1">
      <c r="A1322" s="25"/>
      <c r="B1322" s="26"/>
      <c r="C1322" s="27"/>
      <c r="D1322" s="31" t="s">
        <v>433</v>
      </c>
      <c r="E1322" s="28">
        <f>E1318*J1322</f>
        <v>4549.4926415094324</v>
      </c>
      <c r="F1322" s="28">
        <f>F1318*J1322</f>
        <v>25276.650435413638</v>
      </c>
      <c r="G1322" s="28">
        <f>G1318*J1322</f>
        <v>24040.860261248181</v>
      </c>
      <c r="H1322" s="29">
        <f>H1318*J1322</f>
        <v>5785.2828156748892</v>
      </c>
      <c r="J1322" s="3">
        <f>K1322/K1319</f>
        <v>0.12626995645863567</v>
      </c>
      <c r="K1322" s="64">
        <v>2.61</v>
      </c>
    </row>
    <row r="1323" spans="1:11" ht="22.5">
      <c r="A1323" s="25"/>
      <c r="B1323" s="26"/>
      <c r="C1323" s="27"/>
      <c r="D1323" s="31" t="s">
        <v>434</v>
      </c>
      <c r="E1323" s="28">
        <f>E1318*J1323</f>
        <v>5926.542138364779</v>
      </c>
      <c r="F1323" s="28">
        <f>F1318*J1323</f>
        <v>32927.437348814703</v>
      </c>
      <c r="G1323" s="28">
        <f>G1318*J1323</f>
        <v>31317.595742622154</v>
      </c>
      <c r="H1323" s="29">
        <f>H1318*J1323</f>
        <v>7536.383744557329</v>
      </c>
      <c r="J1323" s="3">
        <f>K1323/K1319</f>
        <v>0.16448959845186259</v>
      </c>
      <c r="K1323" s="64">
        <v>3.4</v>
      </c>
    </row>
    <row r="1324" spans="1:11" ht="22.5">
      <c r="A1324" s="25"/>
      <c r="B1324" s="26"/>
      <c r="C1324" s="27"/>
      <c r="D1324" s="31" t="s">
        <v>21</v>
      </c>
      <c r="E1324" s="28">
        <f>E1318*J1324</f>
        <v>3991.7004402515718</v>
      </c>
      <c r="F1324" s="28">
        <f>F1318*J1324</f>
        <v>22177.597508466373</v>
      </c>
      <c r="G1324" s="28">
        <f>G1318*J1324</f>
        <v>21093.321838413158</v>
      </c>
      <c r="H1324" s="29">
        <f>H1318*J1324</f>
        <v>5075.9761103047886</v>
      </c>
      <c r="J1324" s="3">
        <f>K1324/K1319</f>
        <v>0.11078858248669568</v>
      </c>
      <c r="K1324" s="64">
        <v>2.29</v>
      </c>
    </row>
    <row r="1325" spans="1:11" ht="12.75" customHeight="1">
      <c r="A1325" s="25"/>
      <c r="B1325" s="26"/>
      <c r="C1325" s="27"/>
      <c r="D1325" s="31" t="s">
        <v>435</v>
      </c>
      <c r="E1325" s="28">
        <f>E1318*J1325</f>
        <v>174.31006289308175</v>
      </c>
      <c r="F1325" s="28">
        <f>F1318*J1325</f>
        <v>968.45403967102084</v>
      </c>
      <c r="G1325" s="28">
        <f>G1318*J1325</f>
        <v>921.10575713594585</v>
      </c>
      <c r="H1325" s="29">
        <f>H1318*J1325</f>
        <v>221.65834542815674</v>
      </c>
      <c r="J1325" s="3">
        <f>K1325/K1319</f>
        <v>4.8379293662312532E-3</v>
      </c>
      <c r="K1325" s="64">
        <v>0.1</v>
      </c>
    </row>
    <row r="1326" spans="1:11" ht="22.5">
      <c r="A1326" s="25"/>
      <c r="B1326" s="26"/>
      <c r="C1326" s="27"/>
      <c r="D1326" s="31" t="s">
        <v>436</v>
      </c>
      <c r="E1326" s="28">
        <f>E1318*J1326</f>
        <v>8087.9869182389921</v>
      </c>
      <c r="F1326" s="28">
        <f>F1318*J1326</f>
        <v>44936.267440735362</v>
      </c>
      <c r="G1326" s="28">
        <f>G1318*J1326</f>
        <v>42739.307131107875</v>
      </c>
      <c r="H1326" s="29">
        <f>H1318*J1326</f>
        <v>10284.947227866471</v>
      </c>
      <c r="J1326" s="3">
        <f>K1326/K1319</f>
        <v>0.2244799225931301</v>
      </c>
      <c r="K1326" s="64">
        <v>4.6399999999999997</v>
      </c>
    </row>
    <row r="1327" spans="1:11" ht="12.75" customHeight="1">
      <c r="A1327" s="25"/>
      <c r="B1327" s="26"/>
      <c r="C1327" s="27"/>
      <c r="D1327" s="31" t="s">
        <v>437</v>
      </c>
      <c r="E1327" s="28">
        <f>E1318*J1327</f>
        <v>749.5332704402515</v>
      </c>
      <c r="F1327" s="28">
        <f>F1318*J1327</f>
        <v>4164.3523705853895</v>
      </c>
      <c r="G1327" s="28">
        <f>G1318*J1327</f>
        <v>3960.7547556845666</v>
      </c>
      <c r="H1327" s="29">
        <f>H1318*J1327</f>
        <v>953.13088534107385</v>
      </c>
      <c r="J1327" s="3">
        <f>K1327/K1319</f>
        <v>2.0803096274794385E-2</v>
      </c>
      <c r="K1327" s="64">
        <v>0.43</v>
      </c>
    </row>
    <row r="1328" spans="1:11" ht="12.75" customHeight="1">
      <c r="A1328" s="25"/>
      <c r="B1328" s="26"/>
      <c r="C1328" s="27"/>
      <c r="D1328" s="41" t="s">
        <v>26</v>
      </c>
      <c r="E1328" s="28" t="s">
        <v>531</v>
      </c>
      <c r="F1328" s="28" t="s">
        <v>532</v>
      </c>
      <c r="G1328" s="28" t="s">
        <v>533</v>
      </c>
      <c r="H1328" s="29" t="s">
        <v>534</v>
      </c>
    </row>
    <row r="1329" spans="1:11" ht="13.5" customHeight="1" thickBot="1">
      <c r="A1329" s="33"/>
      <c r="B1329" s="34"/>
      <c r="C1329" s="35"/>
      <c r="D1329" s="43" t="s">
        <v>29</v>
      </c>
      <c r="E1329" s="44" t="s">
        <v>359</v>
      </c>
      <c r="F1329" s="44"/>
      <c r="G1329" s="44" t="s">
        <v>535</v>
      </c>
      <c r="H1329" s="51">
        <v>792.06</v>
      </c>
    </row>
    <row r="1330" spans="1:11" customFormat="1" ht="15.75" thickBot="1">
      <c r="A1330" s="38"/>
      <c r="D1330" s="116"/>
      <c r="E1330" s="108"/>
      <c r="F1330" s="108"/>
      <c r="G1330" s="108"/>
      <c r="H1330" s="108"/>
    </row>
    <row r="1331" spans="1:11">
      <c r="A1331" s="13" t="s">
        <v>10</v>
      </c>
      <c r="B1331" s="14" t="s">
        <v>11</v>
      </c>
      <c r="C1331" s="39">
        <v>90</v>
      </c>
      <c r="D1331" s="40" t="s">
        <v>12</v>
      </c>
      <c r="E1331" s="17">
        <v>57783.18</v>
      </c>
      <c r="F1331" s="17">
        <v>272308.5</v>
      </c>
      <c r="G1331" s="17">
        <v>229448.86</v>
      </c>
      <c r="H1331" s="18">
        <v>100642.82</v>
      </c>
    </row>
    <row r="1332" spans="1:11" ht="12.75" customHeight="1">
      <c r="A1332" s="19"/>
      <c r="B1332" s="20"/>
      <c r="C1332" s="21"/>
      <c r="D1332" s="41" t="s">
        <v>13</v>
      </c>
      <c r="E1332" s="28"/>
      <c r="F1332" s="28" t="s">
        <v>536</v>
      </c>
      <c r="G1332" s="28" t="s">
        <v>537</v>
      </c>
      <c r="H1332" s="29" t="s">
        <v>538</v>
      </c>
    </row>
    <row r="1333" spans="1:11" ht="12.75" customHeight="1">
      <c r="A1333" s="25"/>
      <c r="B1333" s="26"/>
      <c r="C1333" s="27"/>
      <c r="D1333" s="41" t="s">
        <v>14</v>
      </c>
      <c r="E1333" s="28">
        <v>41537.99</v>
      </c>
      <c r="F1333" s="28">
        <v>206768.44</v>
      </c>
      <c r="G1333" s="28">
        <v>171064.91</v>
      </c>
      <c r="H1333" s="29">
        <v>77241.52</v>
      </c>
    </row>
    <row r="1334" spans="1:11" ht="12.75" customHeight="1">
      <c r="A1334" s="25"/>
      <c r="B1334" s="26"/>
      <c r="C1334" s="27"/>
      <c r="D1334" s="63" t="s">
        <v>430</v>
      </c>
      <c r="E1334" s="28"/>
      <c r="F1334" s="28"/>
      <c r="G1334" s="28"/>
      <c r="H1334" s="29"/>
      <c r="K1334" s="3">
        <v>20.67</v>
      </c>
    </row>
    <row r="1335" spans="1:11" ht="12.75" customHeight="1">
      <c r="A1335" s="25"/>
      <c r="B1335" s="26"/>
      <c r="C1335" s="27"/>
      <c r="D1335" s="31" t="s">
        <v>431</v>
      </c>
      <c r="E1335" s="28">
        <f>J1335*E1333</f>
        <v>9686.1689308176101</v>
      </c>
      <c r="F1335" s="28">
        <f>F1333*J1335</f>
        <v>48215.959400096763</v>
      </c>
      <c r="G1335" s="28">
        <f>G1333*J1335</f>
        <v>39890.317668118048</v>
      </c>
      <c r="H1335" s="29">
        <f>H1333*J1335</f>
        <v>18011.810662796324</v>
      </c>
      <c r="J1335" s="3">
        <f>K1335/K1334</f>
        <v>0.2331881954523464</v>
      </c>
      <c r="K1335" s="64">
        <v>4.82</v>
      </c>
    </row>
    <row r="1336" spans="1:11" ht="12.75" customHeight="1">
      <c r="A1336" s="25"/>
      <c r="B1336" s="26"/>
      <c r="C1336" s="27"/>
      <c r="D1336" s="31" t="s">
        <v>432</v>
      </c>
      <c r="E1336" s="28">
        <f>E1333*J1336</f>
        <v>4782.7971069182377</v>
      </c>
      <c r="F1336" s="28">
        <f>F1333*J1336</f>
        <v>23807.880367682628</v>
      </c>
      <c r="G1336" s="28">
        <f>G1333*J1336</f>
        <v>19696.878848572807</v>
      </c>
      <c r="H1336" s="29">
        <f>H1333*J1336</f>
        <v>8893.7986260280595</v>
      </c>
      <c r="J1336" s="3">
        <f>K1336/K1334</f>
        <v>0.1151427189163038</v>
      </c>
      <c r="K1336" s="64">
        <v>2.38</v>
      </c>
    </row>
    <row r="1337" spans="1:11" ht="12.75" customHeight="1">
      <c r="A1337" s="25"/>
      <c r="B1337" s="26"/>
      <c r="C1337" s="27"/>
      <c r="D1337" s="31" t="s">
        <v>433</v>
      </c>
      <c r="E1337" s="28">
        <f>E1333*J1337</f>
        <v>5245.0001886792434</v>
      </c>
      <c r="F1337" s="28">
        <f>F1333*J1337</f>
        <v>26108.641915820022</v>
      </c>
      <c r="G1337" s="28">
        <f>G1333*J1337</f>
        <v>21600.35873730043</v>
      </c>
      <c r="H1337" s="29">
        <f>H1333*J1337</f>
        <v>9753.2833671988374</v>
      </c>
      <c r="J1337" s="3">
        <f>K1337/K1334</f>
        <v>0.12626995645863567</v>
      </c>
      <c r="K1337" s="64">
        <v>2.61</v>
      </c>
    </row>
    <row r="1338" spans="1:11" ht="22.5">
      <c r="A1338" s="25"/>
      <c r="B1338" s="26"/>
      <c r="C1338" s="27"/>
      <c r="D1338" s="31" t="s">
        <v>434</v>
      </c>
      <c r="E1338" s="28">
        <f>E1333*J1338</f>
        <v>6832.5672955974833</v>
      </c>
      <c r="F1338" s="28">
        <f>F1333*J1338</f>
        <v>34011.257668118044</v>
      </c>
      <c r="G1338" s="28">
        <f>G1333*J1338</f>
        <v>28138.398355104015</v>
      </c>
      <c r="H1338" s="29">
        <f>H1333*J1338</f>
        <v>12705.426608611513</v>
      </c>
      <c r="J1338" s="3">
        <f>K1338/K1334</f>
        <v>0.16448959845186259</v>
      </c>
      <c r="K1338" s="64">
        <v>3.4</v>
      </c>
    </row>
    <row r="1339" spans="1:11" ht="22.5">
      <c r="A1339" s="25"/>
      <c r="B1339" s="26"/>
      <c r="C1339" s="27"/>
      <c r="D1339" s="31" t="s">
        <v>21</v>
      </c>
      <c r="E1339" s="28">
        <f>E1333*J1339</f>
        <v>4601.9350314465401</v>
      </c>
      <c r="F1339" s="28">
        <f>F1333*J1339</f>
        <v>22907.582370585387</v>
      </c>
      <c r="G1339" s="28">
        <f>G1333*J1339</f>
        <v>18952.038892114175</v>
      </c>
      <c r="H1339" s="29">
        <f>H1333*J1339</f>
        <v>8557.4785099177552</v>
      </c>
      <c r="J1339" s="3">
        <f>K1339/K1334</f>
        <v>0.11078858248669568</v>
      </c>
      <c r="K1339" s="64">
        <v>2.29</v>
      </c>
    </row>
    <row r="1340" spans="1:11" ht="12.75" customHeight="1">
      <c r="A1340" s="25"/>
      <c r="B1340" s="26"/>
      <c r="C1340" s="27"/>
      <c r="D1340" s="31" t="s">
        <v>435</v>
      </c>
      <c r="E1340" s="28">
        <f>E1333*J1340</f>
        <v>200.95786163522013</v>
      </c>
      <c r="F1340" s="28">
        <f>F1333*J1340</f>
        <v>1000.3311078858248</v>
      </c>
      <c r="G1340" s="28">
        <f>G1333*J1340</f>
        <v>827.59995162070641</v>
      </c>
      <c r="H1340" s="29">
        <f>H1333*J1340</f>
        <v>373.68901790033868</v>
      </c>
      <c r="J1340" s="3">
        <f>K1340/K1334</f>
        <v>4.8379293662312532E-3</v>
      </c>
      <c r="K1340" s="64">
        <v>0.1</v>
      </c>
    </row>
    <row r="1341" spans="1:11" ht="22.5">
      <c r="A1341" s="25"/>
      <c r="B1341" s="26"/>
      <c r="C1341" s="27"/>
      <c r="D1341" s="31" t="s">
        <v>436</v>
      </c>
      <c r="E1341" s="28">
        <f>E1333*J1341</f>
        <v>9324.4447798742112</v>
      </c>
      <c r="F1341" s="28">
        <f>F1333*J1341</f>
        <v>46415.363405902266</v>
      </c>
      <c r="G1341" s="28">
        <f>G1333*J1341</f>
        <v>38400.637755200769</v>
      </c>
      <c r="H1341" s="29">
        <f>H1333*J1341</f>
        <v>17339.170430575712</v>
      </c>
      <c r="J1341" s="3">
        <f>K1341/K1334</f>
        <v>0.2244799225931301</v>
      </c>
      <c r="K1341" s="64">
        <v>4.6399999999999997</v>
      </c>
    </row>
    <row r="1342" spans="1:11" ht="12.75" customHeight="1">
      <c r="A1342" s="25"/>
      <c r="B1342" s="26"/>
      <c r="C1342" s="27"/>
      <c r="D1342" s="31" t="s">
        <v>437</v>
      </c>
      <c r="E1342" s="28">
        <f>E1333*J1342</f>
        <v>864.11880503144641</v>
      </c>
      <c r="F1342" s="28">
        <f>F1333*J1342</f>
        <v>4301.4237639090461</v>
      </c>
      <c r="G1342" s="28">
        <f>G1333*J1342</f>
        <v>3558.6797919690371</v>
      </c>
      <c r="H1342" s="29">
        <f>H1333*J1342</f>
        <v>1606.862776971456</v>
      </c>
      <c r="J1342" s="3">
        <f>K1342/K1334</f>
        <v>2.0803096274794385E-2</v>
      </c>
      <c r="K1342" s="64">
        <v>0.43</v>
      </c>
    </row>
    <row r="1343" spans="1:11" ht="12.75" customHeight="1">
      <c r="A1343" s="25"/>
      <c r="B1343" s="26"/>
      <c r="C1343" s="27"/>
      <c r="D1343" s="41" t="s">
        <v>26</v>
      </c>
      <c r="E1343" s="28" t="s">
        <v>539</v>
      </c>
      <c r="F1343" s="28" t="s">
        <v>540</v>
      </c>
      <c r="G1343" s="28" t="s">
        <v>541</v>
      </c>
      <c r="H1343" s="29" t="s">
        <v>542</v>
      </c>
    </row>
    <row r="1344" spans="1:11" ht="13.5" customHeight="1" thickBot="1">
      <c r="A1344" s="33"/>
      <c r="B1344" s="34"/>
      <c r="C1344" s="35"/>
      <c r="D1344" s="43" t="s">
        <v>29</v>
      </c>
      <c r="E1344" s="44" t="s">
        <v>232</v>
      </c>
      <c r="F1344" s="44"/>
      <c r="G1344" s="44" t="s">
        <v>232</v>
      </c>
      <c r="H1344" s="45"/>
    </row>
    <row r="1345" spans="1:11" customFormat="1" ht="15.75" thickBot="1">
      <c r="A1345" s="38"/>
      <c r="D1345" s="116"/>
      <c r="E1345" s="108"/>
      <c r="F1345" s="108"/>
      <c r="G1345" s="108"/>
      <c r="H1345" s="108"/>
    </row>
    <row r="1346" spans="1:11">
      <c r="A1346" s="13" t="s">
        <v>10</v>
      </c>
      <c r="B1346" s="14" t="s">
        <v>11</v>
      </c>
      <c r="C1346" s="39">
        <v>91</v>
      </c>
      <c r="D1346" s="40" t="s">
        <v>12</v>
      </c>
      <c r="E1346" s="17">
        <v>53703.56</v>
      </c>
      <c r="F1346" s="17">
        <v>269104.56</v>
      </c>
      <c r="G1346" s="17">
        <v>253884.65</v>
      </c>
      <c r="H1346" s="18">
        <v>68923.47</v>
      </c>
    </row>
    <row r="1347" spans="1:11" ht="12.75" customHeight="1">
      <c r="A1347" s="19"/>
      <c r="B1347" s="20"/>
      <c r="C1347" s="21"/>
      <c r="D1347" s="41" t="s">
        <v>13</v>
      </c>
      <c r="E1347" s="23"/>
      <c r="F1347" s="23" t="s">
        <v>543</v>
      </c>
      <c r="G1347" s="23" t="s">
        <v>544</v>
      </c>
      <c r="H1347" s="24" t="s">
        <v>545</v>
      </c>
    </row>
    <row r="1348" spans="1:11" ht="12.75" customHeight="1">
      <c r="A1348" s="25"/>
      <c r="B1348" s="26"/>
      <c r="C1348" s="27"/>
      <c r="D1348" s="41" t="s">
        <v>14</v>
      </c>
      <c r="E1348" s="28">
        <v>34465.17</v>
      </c>
      <c r="F1348" s="28">
        <v>202074.76</v>
      </c>
      <c r="G1348" s="28">
        <v>186162.31</v>
      </c>
      <c r="H1348" s="29">
        <v>50377.62</v>
      </c>
    </row>
    <row r="1349" spans="1:11" ht="12.75" customHeight="1">
      <c r="A1349" s="25"/>
      <c r="B1349" s="26"/>
      <c r="C1349" s="27"/>
      <c r="D1349" s="63" t="s">
        <v>430</v>
      </c>
      <c r="E1349" s="28"/>
      <c r="F1349" s="28"/>
      <c r="G1349" s="28"/>
      <c r="H1349" s="29"/>
      <c r="K1349" s="3">
        <v>20.67</v>
      </c>
    </row>
    <row r="1350" spans="1:11" ht="12.75" customHeight="1">
      <c r="A1350" s="25"/>
      <c r="B1350" s="26"/>
      <c r="C1350" s="27"/>
      <c r="D1350" s="31" t="s">
        <v>431</v>
      </c>
      <c r="E1350" s="28">
        <f>J1350*E1348</f>
        <v>8036.8707982583455</v>
      </c>
      <c r="F1350" s="28">
        <f>F1348*J1350</f>
        <v>47121.448630865991</v>
      </c>
      <c r="G1350" s="28">
        <f>G1348*J1350</f>
        <v>43410.853130140298</v>
      </c>
      <c r="H1350" s="29">
        <f>H1348*J1350</f>
        <v>11747.466298984036</v>
      </c>
      <c r="J1350" s="3">
        <f>K1350/K1349</f>
        <v>0.2331881954523464</v>
      </c>
      <c r="K1350" s="64">
        <v>4.82</v>
      </c>
    </row>
    <row r="1351" spans="1:11" ht="12.75" customHeight="1">
      <c r="A1351" s="25"/>
      <c r="B1351" s="26"/>
      <c r="C1351" s="27"/>
      <c r="D1351" s="31" t="s">
        <v>432</v>
      </c>
      <c r="E1351" s="28">
        <f>E1348*J1351</f>
        <v>3968.4133817126262</v>
      </c>
      <c r="F1351" s="28">
        <f>F1348*J1351</f>
        <v>23267.437290759553</v>
      </c>
      <c r="G1351" s="28">
        <f>G1348*J1351</f>
        <v>21435.234533139814</v>
      </c>
      <c r="H1351" s="29">
        <f>H1348*J1351</f>
        <v>5800.6161393323646</v>
      </c>
      <c r="J1351" s="3">
        <f>K1351/K1349</f>
        <v>0.1151427189163038</v>
      </c>
      <c r="K1351" s="64">
        <v>2.38</v>
      </c>
    </row>
    <row r="1352" spans="1:11" ht="12.75" customHeight="1">
      <c r="A1352" s="25"/>
      <c r="B1352" s="26"/>
      <c r="C1352" s="27"/>
      <c r="D1352" s="31" t="s">
        <v>433</v>
      </c>
      <c r="E1352" s="28">
        <f>E1348*J1352</f>
        <v>4351.915515239476</v>
      </c>
      <c r="F1352" s="28">
        <f>F1348*J1352</f>
        <v>25515.971146589254</v>
      </c>
      <c r="G1352" s="28">
        <f>G1348*J1352</f>
        <v>23506.706777939035</v>
      </c>
      <c r="H1352" s="29">
        <f>H1348*J1352</f>
        <v>6361.1798838896939</v>
      </c>
      <c r="J1352" s="3">
        <f>K1352/K1349</f>
        <v>0.12626995645863567</v>
      </c>
      <c r="K1352" s="64">
        <v>2.61</v>
      </c>
    </row>
    <row r="1353" spans="1:11" ht="22.5">
      <c r="A1353" s="25"/>
      <c r="B1353" s="26"/>
      <c r="C1353" s="27"/>
      <c r="D1353" s="31" t="s">
        <v>434</v>
      </c>
      <c r="E1353" s="28">
        <f>E1348*J1353</f>
        <v>5669.1619738751806</v>
      </c>
      <c r="F1353" s="28">
        <f>F1348*J1353</f>
        <v>33239.196129656506</v>
      </c>
      <c r="G1353" s="28">
        <f>G1348*J1353</f>
        <v>30621.763618771161</v>
      </c>
      <c r="H1353" s="29">
        <f>H1348*J1353</f>
        <v>8286.5944847605224</v>
      </c>
      <c r="J1353" s="3">
        <f>K1353/K1349</f>
        <v>0.16448959845186259</v>
      </c>
      <c r="K1353" s="64">
        <v>3.4</v>
      </c>
    </row>
    <row r="1354" spans="1:11" ht="22.5">
      <c r="A1354" s="25"/>
      <c r="B1354" s="26"/>
      <c r="C1354" s="27"/>
      <c r="D1354" s="31" t="s">
        <v>21</v>
      </c>
      <c r="E1354" s="28">
        <f>E1348*J1354</f>
        <v>3818.3473294629894</v>
      </c>
      <c r="F1354" s="28">
        <f>F1348*J1354</f>
        <v>22387.576216739235</v>
      </c>
      <c r="G1354" s="28">
        <f>G1348*J1354</f>
        <v>20624.658437348811</v>
      </c>
      <c r="H1354" s="29">
        <f>H1348*J1354</f>
        <v>5581.2651088534103</v>
      </c>
      <c r="J1354" s="3">
        <f>K1354/K1349</f>
        <v>0.11078858248669568</v>
      </c>
      <c r="K1354" s="64">
        <v>2.29</v>
      </c>
    </row>
    <row r="1355" spans="1:11" ht="12.75" customHeight="1">
      <c r="A1355" s="25"/>
      <c r="B1355" s="26"/>
      <c r="C1355" s="27"/>
      <c r="D1355" s="31" t="s">
        <v>435</v>
      </c>
      <c r="E1355" s="28">
        <f>E1348*J1355</f>
        <v>166.74005805515239</v>
      </c>
      <c r="F1355" s="28">
        <f>F1348*J1355</f>
        <v>977.62341557813261</v>
      </c>
      <c r="G1355" s="28">
        <f>G1348*J1355</f>
        <v>900.64010643444612</v>
      </c>
      <c r="H1355" s="29">
        <f>H1348*J1355</f>
        <v>243.72336719883893</v>
      </c>
      <c r="J1355" s="3">
        <f>K1355/K1349</f>
        <v>4.8379293662312532E-3</v>
      </c>
      <c r="K1355" s="64">
        <v>0.1</v>
      </c>
    </row>
    <row r="1356" spans="1:11" ht="22.5">
      <c r="A1356" s="25"/>
      <c r="B1356" s="26"/>
      <c r="C1356" s="27"/>
      <c r="D1356" s="31" t="s">
        <v>436</v>
      </c>
      <c r="E1356" s="28">
        <f>E1348*J1356</f>
        <v>7736.7386937590691</v>
      </c>
      <c r="F1356" s="28">
        <f>F1348*J1356</f>
        <v>45361.726482825346</v>
      </c>
      <c r="G1356" s="28">
        <f>G1348*J1356</f>
        <v>41789.700938558286</v>
      </c>
      <c r="H1356" s="29">
        <f>H1348*J1356</f>
        <v>11308.764238026124</v>
      </c>
      <c r="J1356" s="3">
        <f>K1356/K1349</f>
        <v>0.2244799225931301</v>
      </c>
      <c r="K1356" s="64">
        <v>4.6399999999999997</v>
      </c>
    </row>
    <row r="1357" spans="1:11" ht="12.75" customHeight="1">
      <c r="A1357" s="25"/>
      <c r="B1357" s="26"/>
      <c r="C1357" s="27"/>
      <c r="D1357" s="31" t="s">
        <v>437</v>
      </c>
      <c r="E1357" s="28">
        <f>E1348*J1357</f>
        <v>716.98224963715518</v>
      </c>
      <c r="F1357" s="28">
        <f>F1348*J1357</f>
        <v>4203.7806869859696</v>
      </c>
      <c r="G1357" s="28">
        <f>G1348*J1357</f>
        <v>3872.7524576681176</v>
      </c>
      <c r="H1357" s="29">
        <f>H1348*J1357</f>
        <v>1048.0104789550071</v>
      </c>
      <c r="J1357" s="3">
        <f>K1357/K1349</f>
        <v>2.0803096274794385E-2</v>
      </c>
      <c r="K1357" s="64">
        <v>0.43</v>
      </c>
    </row>
    <row r="1358" spans="1:11" ht="12.75" customHeight="1">
      <c r="A1358" s="25"/>
      <c r="B1358" s="26"/>
      <c r="C1358" s="27"/>
      <c r="D1358" s="41" t="s">
        <v>26</v>
      </c>
      <c r="E1358" s="28" t="s">
        <v>546</v>
      </c>
      <c r="F1358" s="28" t="s">
        <v>547</v>
      </c>
      <c r="G1358" s="28" t="s">
        <v>548</v>
      </c>
      <c r="H1358" s="29" t="s">
        <v>549</v>
      </c>
    </row>
    <row r="1359" spans="1:11" ht="13.5" customHeight="1" thickBot="1">
      <c r="A1359" s="33"/>
      <c r="B1359" s="34"/>
      <c r="C1359" s="35"/>
      <c r="D1359" s="43" t="s">
        <v>29</v>
      </c>
      <c r="E1359" s="44" t="s">
        <v>550</v>
      </c>
      <c r="F1359" s="44"/>
      <c r="G1359" s="44" t="s">
        <v>248</v>
      </c>
      <c r="H1359" s="45" t="s">
        <v>34</v>
      </c>
    </row>
    <row r="1360" spans="1:11" customFormat="1" ht="15.75" thickBot="1">
      <c r="A1360" s="38"/>
      <c r="D1360" s="116"/>
      <c r="E1360" s="108"/>
      <c r="F1360" s="108"/>
      <c r="G1360" s="108"/>
      <c r="H1360" s="108"/>
    </row>
    <row r="1361" spans="1:11">
      <c r="A1361" s="13" t="s">
        <v>10</v>
      </c>
      <c r="B1361" s="14" t="s">
        <v>11</v>
      </c>
      <c r="C1361" s="39">
        <v>92</v>
      </c>
      <c r="D1361" s="40" t="s">
        <v>12</v>
      </c>
      <c r="E1361" s="17">
        <v>61914.18</v>
      </c>
      <c r="F1361" s="17">
        <v>271177.99</v>
      </c>
      <c r="G1361" s="17">
        <v>196370.79</v>
      </c>
      <c r="H1361" s="18">
        <v>136721.38</v>
      </c>
    </row>
    <row r="1362" spans="1:11" ht="12.75" customHeight="1">
      <c r="A1362" s="19"/>
      <c r="B1362" s="20"/>
      <c r="C1362" s="21"/>
      <c r="D1362" s="41" t="s">
        <v>13</v>
      </c>
      <c r="E1362" s="23"/>
      <c r="F1362" s="23" t="s">
        <v>422</v>
      </c>
      <c r="G1362" s="23" t="s">
        <v>551</v>
      </c>
      <c r="H1362" s="68">
        <v>875</v>
      </c>
    </row>
    <row r="1363" spans="1:11" ht="12.75" customHeight="1">
      <c r="A1363" s="25"/>
      <c r="B1363" s="26"/>
      <c r="C1363" s="27"/>
      <c r="D1363" s="41" t="s">
        <v>14</v>
      </c>
      <c r="E1363" s="28">
        <v>44797.760000000002</v>
      </c>
      <c r="F1363" s="28">
        <v>207409.68</v>
      </c>
      <c r="G1363" s="28">
        <v>147183.89000000001</v>
      </c>
      <c r="H1363" s="29">
        <v>105023.55</v>
      </c>
    </row>
    <row r="1364" spans="1:11" ht="12.75" customHeight="1">
      <c r="A1364" s="25"/>
      <c r="B1364" s="26"/>
      <c r="C1364" s="27"/>
      <c r="D1364" s="63" t="s">
        <v>430</v>
      </c>
      <c r="E1364" s="28"/>
      <c r="F1364" s="28"/>
      <c r="G1364" s="28"/>
      <c r="H1364" s="29"/>
      <c r="K1364" s="3">
        <v>20.67</v>
      </c>
    </row>
    <row r="1365" spans="1:11" ht="12.75" customHeight="1">
      <c r="A1365" s="25"/>
      <c r="B1365" s="26"/>
      <c r="C1365" s="27"/>
      <c r="D1365" s="31" t="s">
        <v>431</v>
      </c>
      <c r="E1365" s="28">
        <f>J1365*E1363</f>
        <v>10446.308814707305</v>
      </c>
      <c r="F1365" s="28">
        <f>F1363*J1365</f>
        <v>48365.488998548622</v>
      </c>
      <c r="G1365" s="28">
        <f>G1363*J1365</f>
        <v>34321.545708756654</v>
      </c>
      <c r="H1365" s="29">
        <f>H1363*J1365</f>
        <v>24490.252104499275</v>
      </c>
      <c r="J1365" s="3">
        <f>K1365/K1364</f>
        <v>0.2331881954523464</v>
      </c>
      <c r="K1365" s="64">
        <v>4.82</v>
      </c>
    </row>
    <row r="1366" spans="1:11" ht="12.75" customHeight="1">
      <c r="A1366" s="25"/>
      <c r="B1366" s="26"/>
      <c r="C1366" s="27"/>
      <c r="D1366" s="31" t="s">
        <v>432</v>
      </c>
      <c r="E1366" s="28">
        <f>E1363*J1366</f>
        <v>5158.1358877600378</v>
      </c>
      <c r="F1366" s="28">
        <f>F1363*J1366</f>
        <v>23881.714484760516</v>
      </c>
      <c r="G1366" s="28">
        <f>G1363*J1366</f>
        <v>16947.153275278179</v>
      </c>
      <c r="H1366" s="29">
        <f>H1363*J1366</f>
        <v>12092.697097242379</v>
      </c>
      <c r="J1366" s="3">
        <f>K1366/K1364</f>
        <v>0.1151427189163038</v>
      </c>
      <c r="K1366" s="64">
        <v>2.38</v>
      </c>
    </row>
    <row r="1367" spans="1:11" ht="12.75" customHeight="1">
      <c r="A1367" s="25"/>
      <c r="B1367" s="26"/>
      <c r="C1367" s="27"/>
      <c r="D1367" s="31" t="s">
        <v>433</v>
      </c>
      <c r="E1367" s="28">
        <f>E1363*J1367</f>
        <v>5656.6112046444114</v>
      </c>
      <c r="F1367" s="28">
        <f>F1363*J1367</f>
        <v>26189.611262699556</v>
      </c>
      <c r="G1367" s="28">
        <f>G1363*J1367</f>
        <v>18584.903381712626</v>
      </c>
      <c r="H1367" s="29">
        <f>H1363*J1367</f>
        <v>13261.319085631347</v>
      </c>
      <c r="J1367" s="3">
        <f>K1367/K1364</f>
        <v>0.12626995645863567</v>
      </c>
      <c r="K1367" s="64">
        <v>2.61</v>
      </c>
    </row>
    <row r="1368" spans="1:11" ht="22.5">
      <c r="A1368" s="25"/>
      <c r="B1368" s="26"/>
      <c r="C1368" s="27"/>
      <c r="D1368" s="31" t="s">
        <v>434</v>
      </c>
      <c r="E1368" s="28">
        <f>E1363*J1368</f>
        <v>7368.7655539429124</v>
      </c>
      <c r="F1368" s="28">
        <f>F1363*J1368</f>
        <v>34116.734978229317</v>
      </c>
      <c r="G1368" s="28">
        <f>G1363*J1368</f>
        <v>24210.218964683118</v>
      </c>
      <c r="H1368" s="29">
        <f>H1363*J1368</f>
        <v>17275.281567489114</v>
      </c>
      <c r="J1368" s="3">
        <f>K1368/K1364</f>
        <v>0.16448959845186259</v>
      </c>
      <c r="K1368" s="64">
        <v>3.4</v>
      </c>
    </row>
    <row r="1369" spans="1:11" ht="22.5">
      <c r="A1369" s="25"/>
      <c r="B1369" s="26"/>
      <c r="C1369" s="27"/>
      <c r="D1369" s="31" t="s">
        <v>21</v>
      </c>
      <c r="E1369" s="28">
        <f>E1363*J1369</f>
        <v>4963.0803289791966</v>
      </c>
      <c r="F1369" s="28">
        <f>F1363*J1369</f>
        <v>22978.624441219155</v>
      </c>
      <c r="G1369" s="28">
        <f>G1363*J1369</f>
        <v>16306.294537977745</v>
      </c>
      <c r="H1369" s="29">
        <f>H1363*J1369</f>
        <v>11635.410232220609</v>
      </c>
      <c r="J1369" s="3">
        <f>K1369/K1364</f>
        <v>0.11078858248669568</v>
      </c>
      <c r="K1369" s="64">
        <v>2.29</v>
      </c>
    </row>
    <row r="1370" spans="1:11" ht="12.75" customHeight="1">
      <c r="A1370" s="25"/>
      <c r="B1370" s="26"/>
      <c r="C1370" s="27"/>
      <c r="D1370" s="31" t="s">
        <v>435</v>
      </c>
      <c r="E1370" s="28">
        <f>E1363*J1370</f>
        <v>216.7283986453798</v>
      </c>
      <c r="F1370" s="28">
        <f>F1363*J1370</f>
        <v>1003.433381712627</v>
      </c>
      <c r="G1370" s="28">
        <f>G1363*J1370</f>
        <v>712.06526366715059</v>
      </c>
      <c r="H1370" s="29">
        <f>H1363*J1370</f>
        <v>508.09651669085633</v>
      </c>
      <c r="J1370" s="3">
        <f>K1370/K1364</f>
        <v>4.8379293662312532E-3</v>
      </c>
      <c r="K1370" s="64">
        <v>0.1</v>
      </c>
    </row>
    <row r="1371" spans="1:11" ht="22.5">
      <c r="A1371" s="25"/>
      <c r="B1371" s="26"/>
      <c r="C1371" s="27"/>
      <c r="D1371" s="31" t="s">
        <v>436</v>
      </c>
      <c r="E1371" s="28">
        <f>E1363*J1371</f>
        <v>10056.197697145621</v>
      </c>
      <c r="F1371" s="28">
        <f>F1363*J1371</f>
        <v>46559.30891146588</v>
      </c>
      <c r="G1371" s="28">
        <f>G1363*J1371</f>
        <v>33039.828234155779</v>
      </c>
      <c r="H1371" s="29">
        <f>H1363*J1371</f>
        <v>23575.678374455729</v>
      </c>
      <c r="J1371" s="3">
        <f>K1371/K1364</f>
        <v>0.2244799225931301</v>
      </c>
      <c r="K1371" s="64">
        <v>4.6399999999999997</v>
      </c>
    </row>
    <row r="1372" spans="1:11" ht="12.75" customHeight="1">
      <c r="A1372" s="25"/>
      <c r="B1372" s="26"/>
      <c r="C1372" s="27"/>
      <c r="D1372" s="31" t="s">
        <v>437</v>
      </c>
      <c r="E1372" s="28">
        <f>E1363*J1372</f>
        <v>931.93211417513294</v>
      </c>
      <c r="F1372" s="28">
        <f>F1363*J1372</f>
        <v>4314.7635413642956</v>
      </c>
      <c r="G1372" s="28">
        <f>G1363*J1372</f>
        <v>3061.880633768747</v>
      </c>
      <c r="H1372" s="29">
        <f>H1363*J1372</f>
        <v>2184.8150217706821</v>
      </c>
      <c r="J1372" s="3">
        <f>K1372/K1364</f>
        <v>2.0803096274794385E-2</v>
      </c>
      <c r="K1372" s="64">
        <v>0.43</v>
      </c>
    </row>
    <row r="1373" spans="1:11" ht="12.75" customHeight="1">
      <c r="A1373" s="25"/>
      <c r="B1373" s="26"/>
      <c r="C1373" s="27"/>
      <c r="D1373" s="41" t="s">
        <v>26</v>
      </c>
      <c r="E1373" s="28" t="s">
        <v>552</v>
      </c>
      <c r="F1373" s="28" t="s">
        <v>553</v>
      </c>
      <c r="G1373" s="28" t="s">
        <v>554</v>
      </c>
      <c r="H1373" s="29" t="s">
        <v>555</v>
      </c>
    </row>
    <row r="1374" spans="1:11" ht="13.5" customHeight="1" thickBot="1">
      <c r="A1374" s="33"/>
      <c r="B1374" s="34"/>
      <c r="C1374" s="35"/>
      <c r="D1374" s="43" t="s">
        <v>29</v>
      </c>
      <c r="E1374" s="44" t="s">
        <v>232</v>
      </c>
      <c r="F1374" s="44"/>
      <c r="G1374" s="44" t="s">
        <v>232</v>
      </c>
      <c r="H1374" s="45"/>
    </row>
    <row r="1375" spans="1:11" customFormat="1" ht="15.75" thickBot="1">
      <c r="A1375" s="38"/>
      <c r="D1375" s="116"/>
      <c r="E1375" s="108"/>
      <c r="F1375" s="108"/>
      <c r="G1375" s="108"/>
      <c r="H1375" s="108"/>
    </row>
    <row r="1376" spans="1:11">
      <c r="A1376" s="13" t="s">
        <v>10</v>
      </c>
      <c r="B1376" s="14" t="s">
        <v>11</v>
      </c>
      <c r="C1376" s="39">
        <v>93</v>
      </c>
      <c r="D1376" s="40" t="s">
        <v>12</v>
      </c>
      <c r="E1376" s="17">
        <v>57780.480000000003</v>
      </c>
      <c r="F1376" s="17">
        <v>258415.87</v>
      </c>
      <c r="G1376" s="17">
        <v>270550.84000000003</v>
      </c>
      <c r="H1376" s="18">
        <v>45645.51</v>
      </c>
    </row>
    <row r="1377" spans="1:11" ht="12.75" customHeight="1">
      <c r="A1377" s="19"/>
      <c r="B1377" s="20"/>
      <c r="C1377" s="21"/>
      <c r="D1377" s="41" t="s">
        <v>13</v>
      </c>
      <c r="E1377" s="23"/>
      <c r="F1377" s="23" t="s">
        <v>233</v>
      </c>
      <c r="G1377" s="23" t="s">
        <v>556</v>
      </c>
      <c r="H1377" s="60">
        <v>817.3</v>
      </c>
    </row>
    <row r="1378" spans="1:11" ht="12.75" customHeight="1">
      <c r="A1378" s="25"/>
      <c r="B1378" s="26"/>
      <c r="C1378" s="27"/>
      <c r="D1378" s="41" t="s">
        <v>14</v>
      </c>
      <c r="E1378" s="28">
        <v>41505.33</v>
      </c>
      <c r="F1378" s="28">
        <v>196481.46</v>
      </c>
      <c r="G1378" s="28">
        <v>203149.37</v>
      </c>
      <c r="H1378" s="29">
        <v>34837.42</v>
      </c>
    </row>
    <row r="1379" spans="1:11" ht="12.75" customHeight="1">
      <c r="A1379" s="25"/>
      <c r="B1379" s="26"/>
      <c r="C1379" s="27"/>
      <c r="D1379" s="63" t="s">
        <v>430</v>
      </c>
      <c r="E1379" s="28"/>
      <c r="F1379" s="28"/>
      <c r="G1379" s="28"/>
      <c r="H1379" s="29"/>
      <c r="K1379" s="3">
        <v>20.67</v>
      </c>
    </row>
    <row r="1380" spans="1:11" ht="12.75" customHeight="1">
      <c r="A1380" s="25"/>
      <c r="B1380" s="26"/>
      <c r="C1380" s="27"/>
      <c r="D1380" s="31" t="s">
        <v>431</v>
      </c>
      <c r="E1380" s="28">
        <f>J1380*E1378</f>
        <v>9678.5530043541366</v>
      </c>
      <c r="F1380" s="28">
        <f>F1378*J1380</f>
        <v>45817.15709724238</v>
      </c>
      <c r="G1380" s="28">
        <f>G1378*J1380</f>
        <v>47372.034997581031</v>
      </c>
      <c r="H1380" s="29">
        <f>H1378*J1380</f>
        <v>8123.6751040154813</v>
      </c>
      <c r="J1380" s="3">
        <f>K1380/K1379</f>
        <v>0.2331881954523464</v>
      </c>
      <c r="K1380" s="64">
        <v>4.82</v>
      </c>
    </row>
    <row r="1381" spans="1:11" ht="12.75" customHeight="1">
      <c r="A1381" s="25"/>
      <c r="B1381" s="26"/>
      <c r="C1381" s="27"/>
      <c r="D1381" s="31" t="s">
        <v>432</v>
      </c>
      <c r="E1381" s="28">
        <f>E1378*J1381</f>
        <v>4779.0365457184316</v>
      </c>
      <c r="F1381" s="28">
        <f>F1378*J1381</f>
        <v>22623.409521044989</v>
      </c>
      <c r="G1381" s="28">
        <f>G1378*J1381</f>
        <v>23391.170807934199</v>
      </c>
      <c r="H1381" s="29">
        <f>H1378*J1381</f>
        <v>4011.2752588292201</v>
      </c>
      <c r="J1381" s="3">
        <f>K1381/K1379</f>
        <v>0.1151427189163038</v>
      </c>
      <c r="K1381" s="64">
        <v>2.38</v>
      </c>
    </row>
    <row r="1382" spans="1:11" ht="12.75" customHeight="1">
      <c r="A1382" s="25"/>
      <c r="B1382" s="26"/>
      <c r="C1382" s="27"/>
      <c r="D1382" s="31" t="s">
        <v>433</v>
      </c>
      <c r="E1382" s="28">
        <f>E1378*J1382</f>
        <v>5240.8762119013054</v>
      </c>
      <c r="F1382" s="28">
        <f>F1378*J1382</f>
        <v>24809.705399129165</v>
      </c>
      <c r="G1382" s="28">
        <f>G1378*J1382</f>
        <v>25651.662104499268</v>
      </c>
      <c r="H1382" s="29">
        <f>H1378*J1382</f>
        <v>4398.9195065312033</v>
      </c>
      <c r="J1382" s="3">
        <f>K1382/K1379</f>
        <v>0.12626995645863567</v>
      </c>
      <c r="K1382" s="64">
        <v>2.61</v>
      </c>
    </row>
    <row r="1383" spans="1:11" ht="22.5">
      <c r="A1383" s="25"/>
      <c r="B1383" s="26"/>
      <c r="C1383" s="27"/>
      <c r="D1383" s="31" t="s">
        <v>434</v>
      </c>
      <c r="E1383" s="28">
        <f>E1378*J1383</f>
        <v>6827.1950653120466</v>
      </c>
      <c r="F1383" s="28">
        <f>F1378*J1383</f>
        <v>32319.156458635702</v>
      </c>
      <c r="G1383" s="28">
        <f>G1378*J1383</f>
        <v>33415.958297048863</v>
      </c>
      <c r="H1383" s="29">
        <f>H1378*J1383</f>
        <v>5730.3932268988865</v>
      </c>
      <c r="J1383" s="3">
        <f>K1383/K1379</f>
        <v>0.16448959845186259</v>
      </c>
      <c r="K1383" s="64">
        <v>3.4</v>
      </c>
    </row>
    <row r="1384" spans="1:11" ht="22.5">
      <c r="A1384" s="25"/>
      <c r="B1384" s="26"/>
      <c r="C1384" s="27"/>
      <c r="D1384" s="31" t="s">
        <v>21</v>
      </c>
      <c r="E1384" s="28">
        <f>E1378*J1384</f>
        <v>4598.3166763425252</v>
      </c>
      <c r="F1384" s="28">
        <f>F1378*J1384</f>
        <v>21767.902438316396</v>
      </c>
      <c r="G1384" s="28">
        <f>G1378*J1384</f>
        <v>22506.630735365259</v>
      </c>
      <c r="H1384" s="29">
        <f>H1378*J1384</f>
        <v>3859.5883792936615</v>
      </c>
      <c r="J1384" s="3">
        <f>K1384/K1379</f>
        <v>0.11078858248669568</v>
      </c>
      <c r="K1384" s="64">
        <v>2.29</v>
      </c>
    </row>
    <row r="1385" spans="1:11" ht="12.75" customHeight="1">
      <c r="A1385" s="25"/>
      <c r="B1385" s="26"/>
      <c r="C1385" s="27"/>
      <c r="D1385" s="31" t="s">
        <v>435</v>
      </c>
      <c r="E1385" s="28">
        <f>E1378*J1385</f>
        <v>200.79985486211902</v>
      </c>
      <c r="F1385" s="28">
        <f>F1378*J1385</f>
        <v>950.56342525399123</v>
      </c>
      <c r="G1385" s="28">
        <f>G1378*J1385</f>
        <v>982.82230285437834</v>
      </c>
      <c r="H1385" s="29">
        <f>H1378*J1385</f>
        <v>168.54097726173197</v>
      </c>
      <c r="J1385" s="3">
        <f>K1385/K1379</f>
        <v>4.8379293662312532E-3</v>
      </c>
      <c r="K1385" s="64">
        <v>0.1</v>
      </c>
    </row>
    <row r="1386" spans="1:11" ht="22.5">
      <c r="A1386" s="25"/>
      <c r="B1386" s="26"/>
      <c r="C1386" s="27"/>
      <c r="D1386" s="31" t="s">
        <v>436</v>
      </c>
      <c r="E1386" s="28">
        <f>E1378*J1386</f>
        <v>9317.1132656023201</v>
      </c>
      <c r="F1386" s="28">
        <f>F1378*J1386</f>
        <v>44106.142931785187</v>
      </c>
      <c r="G1386" s="28">
        <f>G1378*J1386</f>
        <v>45602.954852443145</v>
      </c>
      <c r="H1386" s="29">
        <f>H1378*J1386</f>
        <v>7820.3013449443624</v>
      </c>
      <c r="J1386" s="3">
        <f>K1386/K1379</f>
        <v>0.2244799225931301</v>
      </c>
      <c r="K1386" s="64">
        <v>4.6399999999999997</v>
      </c>
    </row>
    <row r="1387" spans="1:11" ht="12.75" customHeight="1">
      <c r="A1387" s="25"/>
      <c r="B1387" s="26"/>
      <c r="C1387" s="27"/>
      <c r="D1387" s="31" t="s">
        <v>437</v>
      </c>
      <c r="E1387" s="28">
        <f>E1378*J1387</f>
        <v>863.43937590711164</v>
      </c>
      <c r="F1387" s="28">
        <f>F1378*J1387</f>
        <v>4087.422728592162</v>
      </c>
      <c r="G1387" s="28">
        <f>G1378*J1387</f>
        <v>4226.1359022738261</v>
      </c>
      <c r="H1387" s="29">
        <f>H1378*J1387</f>
        <v>724.72620222544742</v>
      </c>
      <c r="J1387" s="3">
        <f>K1387/K1379</f>
        <v>2.0803096274794385E-2</v>
      </c>
      <c r="K1387" s="64">
        <v>0.43</v>
      </c>
    </row>
    <row r="1388" spans="1:11" ht="12.75" customHeight="1">
      <c r="A1388" s="25"/>
      <c r="B1388" s="26"/>
      <c r="C1388" s="27"/>
      <c r="D1388" s="41" t="s">
        <v>26</v>
      </c>
      <c r="E1388" s="28" t="s">
        <v>557</v>
      </c>
      <c r="F1388" s="28" t="s">
        <v>558</v>
      </c>
      <c r="G1388" s="28" t="s">
        <v>559</v>
      </c>
      <c r="H1388" s="29" t="s">
        <v>560</v>
      </c>
    </row>
    <row r="1389" spans="1:11" ht="13.5" customHeight="1" thickBot="1">
      <c r="A1389" s="33"/>
      <c r="B1389" s="34"/>
      <c r="C1389" s="35"/>
      <c r="D1389" s="43" t="s">
        <v>29</v>
      </c>
      <c r="E1389" s="44" t="s">
        <v>232</v>
      </c>
      <c r="F1389" s="44"/>
      <c r="G1389" s="44" t="s">
        <v>232</v>
      </c>
      <c r="H1389" s="45"/>
    </row>
    <row r="1390" spans="1:11" customFormat="1" ht="15.75" thickBot="1">
      <c r="A1390" s="38"/>
      <c r="D1390" s="116"/>
      <c r="E1390" s="108"/>
      <c r="F1390" s="108"/>
      <c r="G1390" s="108"/>
      <c r="H1390" s="108"/>
    </row>
    <row r="1391" spans="1:11">
      <c r="A1391" s="13" t="s">
        <v>10</v>
      </c>
      <c r="B1391" s="14" t="s">
        <v>11</v>
      </c>
      <c r="C1391" s="39">
        <v>94</v>
      </c>
      <c r="D1391" s="40" t="s">
        <v>12</v>
      </c>
      <c r="E1391" s="17">
        <v>15387.9</v>
      </c>
      <c r="F1391" s="17">
        <f>638310.65-F1393</f>
        <v>599310.65</v>
      </c>
      <c r="G1391" s="17">
        <f>321992.96-G1393</f>
        <v>282992.96000000002</v>
      </c>
      <c r="H1391" s="18">
        <v>331705.59000000003</v>
      </c>
    </row>
    <row r="1392" spans="1:11" ht="12.75" customHeight="1">
      <c r="A1392" s="19"/>
      <c r="B1392" s="20"/>
      <c r="C1392" s="21"/>
      <c r="D1392" s="41" t="s">
        <v>13</v>
      </c>
      <c r="E1392" s="23"/>
      <c r="F1392" s="23" t="s">
        <v>561</v>
      </c>
      <c r="G1392" s="23" t="s">
        <v>562</v>
      </c>
      <c r="H1392" s="24" t="s">
        <v>422</v>
      </c>
    </row>
    <row r="1393" spans="1:11" ht="12.75" hidden="1" customHeight="1">
      <c r="A1393" s="25"/>
      <c r="B1393" s="26"/>
      <c r="C1393" s="27"/>
      <c r="D1393" s="41" t="s">
        <v>166</v>
      </c>
      <c r="E1393" s="23"/>
      <c r="F1393" s="23">
        <v>39000</v>
      </c>
      <c r="G1393" s="23">
        <v>39000</v>
      </c>
      <c r="H1393" s="24"/>
    </row>
    <row r="1394" spans="1:11" ht="18.75" customHeight="1">
      <c r="A1394" s="25"/>
      <c r="B1394" s="26"/>
      <c r="C1394" s="27"/>
      <c r="D1394" s="41" t="s">
        <v>14</v>
      </c>
      <c r="E1394" s="23">
        <v>9753.0499999999993</v>
      </c>
      <c r="F1394" s="23">
        <v>315413.33</v>
      </c>
      <c r="G1394" s="23">
        <v>220048.84</v>
      </c>
      <c r="H1394" s="24">
        <v>105117.54</v>
      </c>
    </row>
    <row r="1395" spans="1:11" ht="12.75" customHeight="1">
      <c r="A1395" s="25"/>
      <c r="B1395" s="26"/>
      <c r="C1395" s="27"/>
      <c r="D1395" s="69" t="s">
        <v>15</v>
      </c>
      <c r="E1395" s="23"/>
      <c r="F1395" s="23"/>
      <c r="G1395" s="23"/>
      <c r="H1395" s="24"/>
      <c r="K1395" s="3">
        <f>K1396+K1397+K1398+K1399+K1400+K1401+K1402+K1403+K1404+K1405+K1406+K1407+K1408+K1409+K1410+K1411+K1412+K1413+K1414+K1415+K1416+K1417+K1418+K1419</f>
        <v>20.239999999999998</v>
      </c>
    </row>
    <row r="1396" spans="1:11" ht="22.5">
      <c r="A1396" s="25"/>
      <c r="B1396" s="26"/>
      <c r="C1396" s="27"/>
      <c r="D1396" s="31" t="s">
        <v>563</v>
      </c>
      <c r="E1396" s="28">
        <f>E1394*J1396</f>
        <v>53.005706521739135</v>
      </c>
      <c r="F1396" s="28">
        <f>F1394*J1396</f>
        <v>1714.2028804347829</v>
      </c>
      <c r="G1396" s="28">
        <f>G1394*J1396</f>
        <v>1195.9176086956522</v>
      </c>
      <c r="H1396" s="29">
        <f>H1394*J1396</f>
        <v>571.29097826086957</v>
      </c>
      <c r="J1396" s="3">
        <f>K1396/K1395</f>
        <v>5.4347826086956529E-3</v>
      </c>
      <c r="K1396" s="70">
        <v>0.11</v>
      </c>
    </row>
    <row r="1397" spans="1:11" ht="12.75" customHeight="1">
      <c r="A1397" s="25"/>
      <c r="B1397" s="26"/>
      <c r="C1397" s="27"/>
      <c r="D1397" s="31" t="s">
        <v>564</v>
      </c>
      <c r="E1397" s="28"/>
      <c r="F1397" s="28"/>
      <c r="G1397" s="28"/>
      <c r="H1397" s="29"/>
      <c r="J1397" s="3">
        <f>K1397/K1395</f>
        <v>1.1363636363636366E-2</v>
      </c>
      <c r="K1397" s="70">
        <v>0.23</v>
      </c>
    </row>
    <row r="1398" spans="1:11" ht="22.5">
      <c r="A1398" s="25"/>
      <c r="B1398" s="26"/>
      <c r="C1398" s="27"/>
      <c r="D1398" s="31" t="s">
        <v>565</v>
      </c>
      <c r="E1398" s="28">
        <f>E1394*J1398</f>
        <v>216.84152667984191</v>
      </c>
      <c r="F1398" s="28">
        <f>F1394*J1398</f>
        <v>7012.6481472332034</v>
      </c>
      <c r="G1398" s="28">
        <f>G1394*J1398</f>
        <v>4892.3902173913048</v>
      </c>
      <c r="H1398" s="29">
        <f>H1394*J1398</f>
        <v>2337.0994565217393</v>
      </c>
      <c r="J1398" s="3">
        <f>K1398/K1395</f>
        <v>2.2233201581027671E-2</v>
      </c>
      <c r="K1398" s="70">
        <v>0.45</v>
      </c>
    </row>
    <row r="1399" spans="1:11" ht="33.75">
      <c r="A1399" s="25"/>
      <c r="B1399" s="26"/>
      <c r="C1399" s="27"/>
      <c r="D1399" s="31" t="s">
        <v>566</v>
      </c>
      <c r="E1399" s="28">
        <f>E1394*J1399</f>
        <v>48.187005928853758</v>
      </c>
      <c r="F1399" s="28">
        <f>F1394*J1399</f>
        <v>1558.3662549407118</v>
      </c>
      <c r="G1399" s="28">
        <f>G1394*J1399</f>
        <v>1087.1978260869566</v>
      </c>
      <c r="H1399" s="29">
        <f>H1394*J1399</f>
        <v>519.35543478260877</v>
      </c>
      <c r="J1399" s="3">
        <f>K1399/K1395</f>
        <v>4.9407114624505939E-3</v>
      </c>
      <c r="K1399" s="70">
        <v>0.1</v>
      </c>
    </row>
    <row r="1400" spans="1:11" ht="33.75">
      <c r="A1400" s="25"/>
      <c r="B1400" s="26"/>
      <c r="C1400" s="27"/>
      <c r="D1400" s="31" t="s">
        <v>567</v>
      </c>
      <c r="E1400" s="28">
        <f>E1394*J1400</f>
        <v>48.187005928853758</v>
      </c>
      <c r="F1400" s="28">
        <f>F1394*J1400</f>
        <v>1558.3662549407118</v>
      </c>
      <c r="G1400" s="28">
        <f>G1394*J1400</f>
        <v>1087.1978260869566</v>
      </c>
      <c r="H1400" s="29">
        <f>H1394*J1400</f>
        <v>519.35543478260877</v>
      </c>
      <c r="J1400" s="3">
        <f>K1400/K1395</f>
        <v>4.9407114624505939E-3</v>
      </c>
      <c r="K1400" s="70">
        <v>0.1</v>
      </c>
    </row>
    <row r="1401" spans="1:11" ht="33.75">
      <c r="A1401" s="25"/>
      <c r="B1401" s="26"/>
      <c r="C1401" s="27"/>
      <c r="D1401" s="31" t="s">
        <v>568</v>
      </c>
      <c r="E1401" s="28">
        <f>E1394*J1401</f>
        <v>28.912203557312253</v>
      </c>
      <c r="F1401" s="28">
        <f>F1394*J1401</f>
        <v>935.01975296442697</v>
      </c>
      <c r="G1401" s="28">
        <f>G1394*J1401</f>
        <v>652.31869565217391</v>
      </c>
      <c r="H1401" s="29">
        <f>H1394*J1401</f>
        <v>311.61326086956524</v>
      </c>
      <c r="J1401" s="3">
        <f>K1401/K1395</f>
        <v>2.964426877470356E-3</v>
      </c>
      <c r="K1401" s="70">
        <v>0.06</v>
      </c>
    </row>
    <row r="1402" spans="1:11" ht="22.5">
      <c r="A1402" s="25"/>
      <c r="B1402" s="26"/>
      <c r="C1402" s="27"/>
      <c r="D1402" s="31" t="s">
        <v>569</v>
      </c>
      <c r="E1402" s="28">
        <f>E1394*J1402</f>
        <v>438.50175395256917</v>
      </c>
      <c r="F1402" s="28">
        <f>F1394*J1402</f>
        <v>14181.132919960477</v>
      </c>
      <c r="G1402" s="28">
        <f>G1394*J1402</f>
        <v>9893.5002173913053</v>
      </c>
      <c r="H1402" s="29">
        <f>J1402*H1394</f>
        <v>4726.1344565217396</v>
      </c>
      <c r="J1402" s="3">
        <f>K1402/K1395</f>
        <v>4.4960474308300399E-2</v>
      </c>
      <c r="K1402" s="70">
        <v>0.91</v>
      </c>
    </row>
    <row r="1403" spans="1:11" ht="22.5">
      <c r="A1403" s="25"/>
      <c r="B1403" s="26"/>
      <c r="C1403" s="27"/>
      <c r="D1403" s="31" t="s">
        <v>570</v>
      </c>
      <c r="E1403" s="28">
        <f>E1394*J1403</f>
        <v>101.19271245059288</v>
      </c>
      <c r="F1403" s="28">
        <f>F1394*J1403</f>
        <v>3272.5691353754946</v>
      </c>
      <c r="G1403" s="28">
        <f>G1394*J1403</f>
        <v>2283.1154347826086</v>
      </c>
      <c r="H1403" s="29">
        <f>H1394*J1403</f>
        <v>1090.6464130434783</v>
      </c>
      <c r="J1403" s="3">
        <f>K1403/K1395</f>
        <v>1.0375494071146246E-2</v>
      </c>
      <c r="K1403" s="70">
        <v>0.21</v>
      </c>
    </row>
    <row r="1404" spans="1:11" ht="22.5">
      <c r="A1404" s="25"/>
      <c r="B1404" s="26"/>
      <c r="C1404" s="27"/>
      <c r="D1404" s="31" t="s">
        <v>571</v>
      </c>
      <c r="E1404" s="28">
        <f>E1394*J1404</f>
        <v>660.16198122529647</v>
      </c>
      <c r="F1404" s="28">
        <f>F1394*J1404</f>
        <v>21349.617692687752</v>
      </c>
      <c r="G1404" s="28">
        <f>G1394*J1404</f>
        <v>14894.610217391306</v>
      </c>
      <c r="H1404" s="29">
        <f>H1394*J1404</f>
        <v>7115.1694565217404</v>
      </c>
      <c r="J1404" s="3">
        <f>K1404/K1395</f>
        <v>6.7687747035573134E-2</v>
      </c>
      <c r="K1404" s="70">
        <v>1.37</v>
      </c>
    </row>
    <row r="1405" spans="1:11" ht="22.5">
      <c r="A1405" s="25"/>
      <c r="B1405" s="26"/>
      <c r="C1405" s="27"/>
      <c r="D1405" s="31" t="s">
        <v>572</v>
      </c>
      <c r="E1405" s="28">
        <f>E1394*J1405</f>
        <v>19.274802371541504</v>
      </c>
      <c r="F1405" s="28">
        <f>F1394*J1405</f>
        <v>623.34650197628469</v>
      </c>
      <c r="G1405" s="28">
        <f>G1394*J1405</f>
        <v>434.87913043478267</v>
      </c>
      <c r="H1405" s="29">
        <f>H1394*J1405</f>
        <v>207.7421739130435</v>
      </c>
      <c r="J1405" s="3">
        <f>K1405/K1395</f>
        <v>1.9762845849802375E-3</v>
      </c>
      <c r="K1405" s="70">
        <v>0.04</v>
      </c>
    </row>
    <row r="1406" spans="1:11" ht="90">
      <c r="A1406" s="25"/>
      <c r="B1406" s="26"/>
      <c r="C1406" s="27"/>
      <c r="D1406" s="31" t="s">
        <v>573</v>
      </c>
      <c r="E1406" s="28">
        <f>E1394*J1406</f>
        <v>313.21553853754938</v>
      </c>
      <c r="F1406" s="28">
        <f>F1394*J1406</f>
        <v>10129.380657114625</v>
      </c>
      <c r="G1406" s="28">
        <f>G1394*J1406</f>
        <v>7066.7858695652176</v>
      </c>
      <c r="H1406" s="29">
        <f>H1394*J1406</f>
        <v>3375.8103260869566</v>
      </c>
      <c r="J1406" s="3">
        <f>K1406/K1395</f>
        <v>3.2114624505928856E-2</v>
      </c>
      <c r="K1406" s="70">
        <v>0.65</v>
      </c>
    </row>
    <row r="1407" spans="1:11" ht="56.25">
      <c r="A1407" s="25"/>
      <c r="B1407" s="26"/>
      <c r="C1407" s="27"/>
      <c r="D1407" s="31" t="s">
        <v>574</v>
      </c>
      <c r="E1407" s="28">
        <f>E1394*J1407</f>
        <v>57.824407114624506</v>
      </c>
      <c r="F1407" s="28">
        <f>F1394*J1407</f>
        <v>1870.0395059288539</v>
      </c>
      <c r="G1407" s="28">
        <f>G1394*J1407</f>
        <v>1304.6373913043478</v>
      </c>
      <c r="H1407" s="29">
        <f>H1394*J1407</f>
        <v>623.22652173913048</v>
      </c>
      <c r="J1407" s="3">
        <f>K1407/K1395</f>
        <v>5.9288537549407119E-3</v>
      </c>
      <c r="K1407" s="70">
        <v>0.12</v>
      </c>
    </row>
    <row r="1408" spans="1:11" ht="45">
      <c r="A1408" s="25"/>
      <c r="B1408" s="26"/>
      <c r="C1408" s="27"/>
      <c r="D1408" s="31" t="s">
        <v>575</v>
      </c>
      <c r="E1408" s="28">
        <f>E1394*J1408</f>
        <v>101.19271245059288</v>
      </c>
      <c r="F1408" s="28">
        <f>F1394*J1408</f>
        <v>3272.5691353754946</v>
      </c>
      <c r="G1408" s="28">
        <f>G1394*J1408</f>
        <v>2283.1154347826086</v>
      </c>
      <c r="H1408" s="29">
        <f>H1394*J1408</f>
        <v>1090.6464130434783</v>
      </c>
      <c r="J1408" s="3">
        <f>K1408/K1395</f>
        <v>1.0375494071146246E-2</v>
      </c>
      <c r="K1408" s="70">
        <v>0.21</v>
      </c>
    </row>
    <row r="1409" spans="1:11" ht="33.75">
      <c r="A1409" s="25"/>
      <c r="B1409" s="26"/>
      <c r="C1409" s="27"/>
      <c r="D1409" s="31" t="s">
        <v>576</v>
      </c>
      <c r="E1409" s="28">
        <f>J1409*E1394</f>
        <v>337.30904150197625</v>
      </c>
      <c r="F1409" s="28">
        <f>J1409*F1394</f>
        <v>10908.563784584981</v>
      </c>
      <c r="G1409" s="28">
        <f>J1409*G1394</f>
        <v>7610.3847826086958</v>
      </c>
      <c r="H1409" s="29">
        <f>J1409*H1394</f>
        <v>3635.4880434782608</v>
      </c>
      <c r="J1409" s="3">
        <f>K1409/K1395</f>
        <v>3.4584980237154152E-2</v>
      </c>
      <c r="K1409" s="70">
        <v>0.7</v>
      </c>
    </row>
    <row r="1410" spans="1:11" ht="33.75">
      <c r="A1410" s="25"/>
      <c r="B1410" s="26"/>
      <c r="C1410" s="27"/>
      <c r="D1410" s="31" t="s">
        <v>577</v>
      </c>
      <c r="E1410" s="28">
        <f>J1410*E1394</f>
        <v>226.47892786561263</v>
      </c>
      <c r="F1410" s="28">
        <f>J1410*F1394</f>
        <v>7324.3213982213447</v>
      </c>
      <c r="G1410" s="28">
        <f>J1410*G1394</f>
        <v>5109.8297826086955</v>
      </c>
      <c r="H1410" s="29">
        <f>J1410*H1394</f>
        <v>2440.9705434782609</v>
      </c>
      <c r="J1410" s="3">
        <f>K1410/K1395</f>
        <v>2.3221343873517788E-2</v>
      </c>
      <c r="K1410" s="70">
        <v>0.47</v>
      </c>
    </row>
    <row r="1411" spans="1:11" ht="45">
      <c r="A1411" s="25"/>
      <c r="B1411" s="26"/>
      <c r="C1411" s="27"/>
      <c r="D1411" s="31" t="s">
        <v>578</v>
      </c>
      <c r="E1411" s="28">
        <f>J1411*E1394</f>
        <v>563.78796936758886</v>
      </c>
      <c r="F1411" s="28">
        <f>J1411*F1394</f>
        <v>18232.885182806323</v>
      </c>
      <c r="G1411" s="28">
        <f>J1411*G1394</f>
        <v>12720.214565217391</v>
      </c>
      <c r="H1411" s="29">
        <f>J1411*H1394</f>
        <v>6076.4585869565217</v>
      </c>
      <c r="J1411" s="3">
        <f>K1411/K1395</f>
        <v>5.7806324110671936E-2</v>
      </c>
      <c r="K1411" s="70">
        <v>1.17</v>
      </c>
    </row>
    <row r="1412" spans="1:11" ht="33.75">
      <c r="A1412" s="25"/>
      <c r="B1412" s="26"/>
      <c r="C1412" s="27"/>
      <c r="D1412" s="31" t="s">
        <v>579</v>
      </c>
      <c r="E1412" s="28">
        <f>J1412*E1394</f>
        <v>1132.3946393280632</v>
      </c>
      <c r="F1412" s="28">
        <f>J1412*F1394</f>
        <v>36621.606991106724</v>
      </c>
      <c r="G1412" s="28">
        <f>J1412*G1394</f>
        <v>25549.148913043478</v>
      </c>
      <c r="H1412" s="29">
        <f>J1412*H1394</f>
        <v>12204.852717391304</v>
      </c>
      <c r="J1412" s="3">
        <f>K1412/K1395</f>
        <v>0.11610671936758894</v>
      </c>
      <c r="K1412" s="70">
        <v>2.35</v>
      </c>
    </row>
    <row r="1413" spans="1:11" ht="45">
      <c r="A1413" s="25"/>
      <c r="B1413" s="26"/>
      <c r="C1413" s="27"/>
      <c r="D1413" s="31" t="s">
        <v>580</v>
      </c>
      <c r="E1413" s="28">
        <f>J1413*E1394</f>
        <v>549.33186758893282</v>
      </c>
      <c r="F1413" s="28">
        <f>J1413*F1394</f>
        <v>17765.375306324113</v>
      </c>
      <c r="G1413" s="28">
        <f>J1413*G1394</f>
        <v>12394.055217391304</v>
      </c>
      <c r="H1413" s="29">
        <f>J1413*H1394</f>
        <v>5920.6519565217386</v>
      </c>
      <c r="J1413" s="3">
        <f>K1413/K1395</f>
        <v>5.632411067193676E-2</v>
      </c>
      <c r="K1413" s="70">
        <v>1.1399999999999999</v>
      </c>
    </row>
    <row r="1414" spans="1:11" ht="27.75" customHeight="1">
      <c r="A1414" s="25"/>
      <c r="B1414" s="26"/>
      <c r="C1414" s="27"/>
      <c r="D1414" s="31" t="s">
        <v>581</v>
      </c>
      <c r="E1414" s="28">
        <f>J1414*E1394</f>
        <v>886.64090909090919</v>
      </c>
      <c r="F1414" s="28">
        <f>J1414*F1394</f>
        <v>28673.939090909098</v>
      </c>
      <c r="G1414" s="28">
        <f>J1414*G1394</f>
        <v>20004.440000000002</v>
      </c>
      <c r="H1414" s="29">
        <f>J1414*H1394</f>
        <v>9556.1400000000012</v>
      </c>
      <c r="J1414" s="3">
        <f>K1414/K1395</f>
        <v>9.0909090909090925E-2</v>
      </c>
      <c r="K1414" s="70">
        <v>1.84</v>
      </c>
    </row>
    <row r="1415" spans="1:11" ht="78.75">
      <c r="A1415" s="25"/>
      <c r="B1415" s="26"/>
      <c r="C1415" s="27"/>
      <c r="D1415" s="31" t="s">
        <v>582</v>
      </c>
      <c r="E1415" s="28">
        <f>J1415*E1394</f>
        <v>1257.680854743083</v>
      </c>
      <c r="F1415" s="28">
        <f>J1415*F1394</f>
        <v>40673.359253952571</v>
      </c>
      <c r="G1415" s="28">
        <f>J1415*G1394</f>
        <v>28375.863260869566</v>
      </c>
      <c r="H1415" s="29">
        <f>J1415*H1394</f>
        <v>13555.176847826087</v>
      </c>
      <c r="J1415" s="3">
        <f>K1415/K1395</f>
        <v>0.12895256916996048</v>
      </c>
      <c r="K1415" s="70">
        <v>2.61</v>
      </c>
    </row>
    <row r="1416" spans="1:11" ht="22.5">
      <c r="A1416" s="25"/>
      <c r="B1416" s="26"/>
      <c r="C1416" s="27"/>
      <c r="D1416" s="31" t="s">
        <v>583</v>
      </c>
      <c r="E1416" s="28">
        <f>J1416*E1394</f>
        <v>891.4596096837945</v>
      </c>
      <c r="F1416" s="28">
        <f>J1416*F1394</f>
        <v>28829.775716403168</v>
      </c>
      <c r="G1416" s="28">
        <f>J1416*G1394</f>
        <v>20113.159782608698</v>
      </c>
      <c r="H1416" s="29">
        <f>J1416*H1394</f>
        <v>9608.0755434782623</v>
      </c>
      <c r="J1416" s="3">
        <f>K1416/K1395</f>
        <v>9.1403162055335982E-2</v>
      </c>
      <c r="K1416" s="70">
        <v>1.85</v>
      </c>
    </row>
    <row r="1417" spans="1:11" ht="22.5">
      <c r="A1417" s="25"/>
      <c r="B1417" s="26"/>
      <c r="C1417" s="27"/>
      <c r="D1417" s="31" t="s">
        <v>584</v>
      </c>
      <c r="E1417" s="28">
        <f>J1417*E1394</f>
        <v>905.91571146245053</v>
      </c>
      <c r="F1417" s="28">
        <f>J1417*F1394</f>
        <v>29297.285592885379</v>
      </c>
      <c r="G1417" s="28">
        <f>J1417*G1394</f>
        <v>20439.319130434782</v>
      </c>
      <c r="H1417" s="29">
        <f>J1417*H1394</f>
        <v>9763.8821739130435</v>
      </c>
      <c r="J1417" s="3">
        <f>K1417/K1395</f>
        <v>9.2885375494071151E-2</v>
      </c>
      <c r="K1417" s="70">
        <v>1.88</v>
      </c>
    </row>
    <row r="1418" spans="1:11" ht="67.5">
      <c r="A1418" s="25"/>
      <c r="B1418" s="26"/>
      <c r="C1418" s="27"/>
      <c r="D1418" s="31" t="s">
        <v>585</v>
      </c>
      <c r="E1418" s="28">
        <f>J1418*E1394</f>
        <v>457.77655632411063</v>
      </c>
      <c r="F1418" s="28">
        <f>J1418*F1394</f>
        <v>14804.47942193676</v>
      </c>
      <c r="G1418" s="28">
        <f>J1418*G1394</f>
        <v>10328.379347826087</v>
      </c>
      <c r="H1418" s="29">
        <f>J1418*H1394</f>
        <v>4933.8766304347819</v>
      </c>
      <c r="J1418" s="3">
        <f>K1418/K1395</f>
        <v>4.6936758893280632E-2</v>
      </c>
      <c r="K1418" s="70">
        <v>0.95</v>
      </c>
    </row>
    <row r="1419" spans="1:11" ht="56.25">
      <c r="A1419" s="25"/>
      <c r="B1419" s="26"/>
      <c r="C1419" s="27"/>
      <c r="D1419" s="31" t="s">
        <v>586</v>
      </c>
      <c r="E1419" s="28">
        <f>J1419*E1394</f>
        <v>346.94644268774704</v>
      </c>
      <c r="F1419" s="28">
        <f>J1419*F1394</f>
        <v>11220.237035573124</v>
      </c>
      <c r="G1419" s="28">
        <f>J1419*G1394</f>
        <v>7827.8243478260874</v>
      </c>
      <c r="H1419" s="29">
        <f>J1419*H1394</f>
        <v>3739.3591304347829</v>
      </c>
      <c r="J1419" s="3">
        <f>K1419/K1395</f>
        <v>3.5573122529644272E-2</v>
      </c>
      <c r="K1419" s="70">
        <v>0.72</v>
      </c>
    </row>
    <row r="1420" spans="1:11" ht="12.75" customHeight="1">
      <c r="A1420" s="25"/>
      <c r="B1420" s="26"/>
      <c r="C1420" s="27"/>
      <c r="D1420" s="41" t="s">
        <v>26</v>
      </c>
      <c r="E1420" s="23" t="s">
        <v>587</v>
      </c>
      <c r="F1420" s="23" t="s">
        <v>588</v>
      </c>
      <c r="G1420" s="23" t="s">
        <v>589</v>
      </c>
      <c r="H1420" s="24" t="s">
        <v>590</v>
      </c>
    </row>
    <row r="1421" spans="1:11" ht="13.5" customHeight="1" thickBot="1">
      <c r="A1421" s="33"/>
      <c r="B1421" s="34"/>
      <c r="C1421" s="35"/>
      <c r="D1421" s="43" t="s">
        <v>29</v>
      </c>
      <c r="E1421" s="44"/>
      <c r="F1421" s="44" t="s">
        <v>591</v>
      </c>
      <c r="G1421" s="44" t="s">
        <v>591</v>
      </c>
      <c r="H1421" s="45"/>
    </row>
    <row r="1422" spans="1:11" customFormat="1" ht="15.75" thickBot="1">
      <c r="A1422" s="38"/>
      <c r="D1422" s="116"/>
      <c r="E1422" s="108"/>
      <c r="F1422" s="108"/>
      <c r="G1422" s="108"/>
      <c r="H1422" s="108"/>
    </row>
    <row r="1423" spans="1:11">
      <c r="A1423" s="13" t="s">
        <v>10</v>
      </c>
      <c r="B1423" s="14" t="s">
        <v>11</v>
      </c>
      <c r="C1423" s="39">
        <v>95</v>
      </c>
      <c r="D1423" s="40" t="s">
        <v>12</v>
      </c>
      <c r="E1423" s="17">
        <v>14962.82</v>
      </c>
      <c r="F1423" s="17">
        <f>476806.67-F1425</f>
        <v>366306.67</v>
      </c>
      <c r="G1423" s="17">
        <f>402588.87-G1425</f>
        <v>292088.87</v>
      </c>
      <c r="H1423" s="18">
        <v>89180.62</v>
      </c>
    </row>
    <row r="1424" spans="1:11" ht="12.75" customHeight="1">
      <c r="A1424" s="19"/>
      <c r="B1424" s="20"/>
      <c r="C1424" s="21"/>
      <c r="D1424" s="41" t="s">
        <v>13</v>
      </c>
      <c r="E1424" s="23"/>
      <c r="F1424" s="23" t="s">
        <v>592</v>
      </c>
      <c r="G1424" s="23" t="s">
        <v>593</v>
      </c>
      <c r="H1424" s="24" t="s">
        <v>594</v>
      </c>
    </row>
    <row r="1425" spans="1:11" ht="12.75" hidden="1" customHeight="1">
      <c r="A1425" s="25"/>
      <c r="B1425" s="26"/>
      <c r="C1425" s="27"/>
      <c r="D1425" s="41" t="s">
        <v>166</v>
      </c>
      <c r="E1425" s="23"/>
      <c r="F1425" s="23">
        <v>110500</v>
      </c>
      <c r="G1425" s="23">
        <v>110500</v>
      </c>
      <c r="H1425" s="24"/>
    </row>
    <row r="1426" spans="1:11" ht="12.75" customHeight="1">
      <c r="A1426" s="25"/>
      <c r="B1426" s="26"/>
      <c r="C1426" s="27"/>
      <c r="D1426" s="41" t="s">
        <v>14</v>
      </c>
      <c r="E1426" s="28">
        <v>9797.7900000000009</v>
      </c>
      <c r="F1426" s="28">
        <f>317439.57</f>
        <v>317439.57</v>
      </c>
      <c r="G1426" s="28">
        <f>247901.89</f>
        <v>247901.89</v>
      </c>
      <c r="H1426" s="29">
        <v>79335.47</v>
      </c>
    </row>
    <row r="1427" spans="1:11" ht="12.75" customHeight="1">
      <c r="A1427" s="25"/>
      <c r="B1427" s="26"/>
      <c r="C1427" s="27"/>
      <c r="D1427" s="69" t="s">
        <v>15</v>
      </c>
      <c r="E1427" s="28"/>
      <c r="F1427" s="28"/>
      <c r="G1427" s="28"/>
      <c r="H1427" s="29"/>
      <c r="K1427" s="3">
        <f>K1428+K1429+K1430+K1431+K1432+K1433+K1434+K1435+K1436+K1437+K1438+K1439+K1440+K1441+K1442+K1443+K1444+K1445+K1446+K1447+K1448+K1449+K1450+K1451</f>
        <v>20.239999999999998</v>
      </c>
    </row>
    <row r="1428" spans="1:11" ht="22.5">
      <c r="A1428" s="25"/>
      <c r="B1428" s="26"/>
      <c r="C1428" s="27"/>
      <c r="D1428" s="31" t="s">
        <v>563</v>
      </c>
      <c r="E1428" s="28">
        <f>E1426*J1428</f>
        <v>53.248858695652189</v>
      </c>
      <c r="F1428" s="28">
        <f>F1426*J1428</f>
        <v>1725.2150543478263</v>
      </c>
      <c r="G1428" s="28">
        <f>G1426*J1428</f>
        <v>1347.2928804347828</v>
      </c>
      <c r="H1428" s="29">
        <f>H1426*J1428</f>
        <v>431.17103260869573</v>
      </c>
      <c r="J1428" s="3">
        <f>K1428/K1427</f>
        <v>5.4347826086956529E-3</v>
      </c>
      <c r="K1428" s="70">
        <v>0.11</v>
      </c>
    </row>
    <row r="1429" spans="1:11" ht="12.75" customHeight="1">
      <c r="A1429" s="25"/>
      <c r="B1429" s="26"/>
      <c r="C1429" s="27"/>
      <c r="D1429" s="31" t="s">
        <v>564</v>
      </c>
      <c r="E1429" s="28"/>
      <c r="F1429" s="28"/>
      <c r="G1429" s="28"/>
      <c r="H1429" s="29"/>
      <c r="J1429" s="3">
        <f>K1429/K1427</f>
        <v>1.1363636363636366E-2</v>
      </c>
      <c r="K1429" s="70">
        <v>0.23</v>
      </c>
    </row>
    <row r="1430" spans="1:11" ht="22.5">
      <c r="A1430" s="25"/>
      <c r="B1430" s="26"/>
      <c r="C1430" s="27"/>
      <c r="D1430" s="31" t="s">
        <v>565</v>
      </c>
      <c r="E1430" s="28">
        <f>E1426*J1430</f>
        <v>217.83624011857714</v>
      </c>
      <c r="F1430" s="28">
        <f>F1426*J1430</f>
        <v>7057.6979496047443</v>
      </c>
      <c r="G1430" s="28">
        <f>G1426*J1430</f>
        <v>5511.6526926877486</v>
      </c>
      <c r="H1430" s="29">
        <f>H1426*J1430</f>
        <v>1763.8814970355734</v>
      </c>
      <c r="J1430" s="3">
        <f>K1430/K1427</f>
        <v>2.2233201581027671E-2</v>
      </c>
      <c r="K1430" s="70">
        <v>0.45</v>
      </c>
    </row>
    <row r="1431" spans="1:11" ht="33.75">
      <c r="A1431" s="25"/>
      <c r="B1431" s="26"/>
      <c r="C1431" s="27"/>
      <c r="D1431" s="31" t="s">
        <v>566</v>
      </c>
      <c r="E1431" s="28">
        <f>E1426*J1431</f>
        <v>48.408053359683805</v>
      </c>
      <c r="F1431" s="28">
        <f>F1426*J1431</f>
        <v>1568.3773221343877</v>
      </c>
      <c r="G1431" s="28">
        <f>G1426*J1431</f>
        <v>1224.8117094861664</v>
      </c>
      <c r="H1431" s="29">
        <f>H1426*J1431</f>
        <v>391.97366600790519</v>
      </c>
      <c r="J1431" s="3">
        <f>K1431/K1427</f>
        <v>4.9407114624505939E-3</v>
      </c>
      <c r="K1431" s="70">
        <v>0.1</v>
      </c>
    </row>
    <row r="1432" spans="1:11" ht="33.75">
      <c r="A1432" s="25"/>
      <c r="B1432" s="26"/>
      <c r="C1432" s="27"/>
      <c r="D1432" s="31" t="s">
        <v>567</v>
      </c>
      <c r="E1432" s="28">
        <f>E1426*J1432</f>
        <v>48.408053359683805</v>
      </c>
      <c r="F1432" s="28">
        <f>F1426*J1432</f>
        <v>1568.3773221343877</v>
      </c>
      <c r="G1432" s="28">
        <f>G1426*J1432</f>
        <v>1224.8117094861664</v>
      </c>
      <c r="H1432" s="29">
        <f>H1426*J1432</f>
        <v>391.97366600790519</v>
      </c>
      <c r="J1432" s="3">
        <f>K1432/K1427</f>
        <v>4.9407114624505939E-3</v>
      </c>
      <c r="K1432" s="70">
        <v>0.1</v>
      </c>
    </row>
    <row r="1433" spans="1:11" ht="33.75">
      <c r="A1433" s="25"/>
      <c r="B1433" s="26"/>
      <c r="C1433" s="27"/>
      <c r="D1433" s="31" t="s">
        <v>568</v>
      </c>
      <c r="E1433" s="28">
        <f>E1426*J1433</f>
        <v>29.044832015810282</v>
      </c>
      <c r="F1433" s="28">
        <f>F1426*J1433</f>
        <v>941.02639328063253</v>
      </c>
      <c r="G1433" s="28">
        <f>G1426*J1433</f>
        <v>734.88702569169971</v>
      </c>
      <c r="H1433" s="29">
        <f>H1426*J1433</f>
        <v>235.1841996047431</v>
      </c>
      <c r="J1433" s="3">
        <f>K1433/K1427</f>
        <v>2.964426877470356E-3</v>
      </c>
      <c r="K1433" s="70">
        <v>0.06</v>
      </c>
    </row>
    <row r="1434" spans="1:11" ht="22.5">
      <c r="A1434" s="25"/>
      <c r="B1434" s="26"/>
      <c r="C1434" s="27"/>
      <c r="D1434" s="31" t="s">
        <v>569</v>
      </c>
      <c r="E1434" s="28">
        <f>E1426*J1434</f>
        <v>440.51328557312263</v>
      </c>
      <c r="F1434" s="28">
        <f>F1426*J1434</f>
        <v>14272.233631422927</v>
      </c>
      <c r="G1434" s="28">
        <f>G1426*J1434</f>
        <v>11145.786556324112</v>
      </c>
      <c r="H1434" s="29">
        <f>J1434*H1426</f>
        <v>3566.960360671937</v>
      </c>
      <c r="J1434" s="3">
        <f>K1434/K1427</f>
        <v>4.4960474308300399E-2</v>
      </c>
      <c r="K1434" s="70">
        <v>0.91</v>
      </c>
    </row>
    <row r="1435" spans="1:11" ht="22.5">
      <c r="A1435" s="25"/>
      <c r="B1435" s="26"/>
      <c r="C1435" s="27"/>
      <c r="D1435" s="31" t="s">
        <v>570</v>
      </c>
      <c r="E1435" s="28">
        <f>E1426*J1435</f>
        <v>101.65691205533598</v>
      </c>
      <c r="F1435" s="28">
        <f>F1426*J1435</f>
        <v>3293.5923764822137</v>
      </c>
      <c r="G1435" s="28">
        <f>G1426*J1435</f>
        <v>2572.1045899209489</v>
      </c>
      <c r="H1435" s="29">
        <f>H1426*J1435</f>
        <v>823.14469861660086</v>
      </c>
      <c r="J1435" s="3">
        <f>K1435/K1427</f>
        <v>1.0375494071146246E-2</v>
      </c>
      <c r="K1435" s="70">
        <v>0.21</v>
      </c>
    </row>
    <row r="1436" spans="1:11" ht="22.5">
      <c r="A1436" s="25"/>
      <c r="B1436" s="26"/>
      <c r="C1436" s="27"/>
      <c r="D1436" s="31" t="s">
        <v>571</v>
      </c>
      <c r="E1436" s="28">
        <f>E1426*J1436</f>
        <v>663.19033102766821</v>
      </c>
      <c r="F1436" s="28">
        <f>F1426*J1436</f>
        <v>21486.769313241111</v>
      </c>
      <c r="G1436" s="28">
        <f>G1426*J1436</f>
        <v>16779.920419960479</v>
      </c>
      <c r="H1436" s="29">
        <f>H1426*J1436</f>
        <v>5370.0392243083015</v>
      </c>
      <c r="J1436" s="3">
        <f>K1436/K1427</f>
        <v>6.7687747035573134E-2</v>
      </c>
      <c r="K1436" s="70">
        <v>1.37</v>
      </c>
    </row>
    <row r="1437" spans="1:11" ht="22.5">
      <c r="A1437" s="25"/>
      <c r="B1437" s="26"/>
      <c r="C1437" s="27"/>
      <c r="D1437" s="31" t="s">
        <v>572</v>
      </c>
      <c r="E1437" s="28">
        <f>E1426*J1437</f>
        <v>19.363221343873523</v>
      </c>
      <c r="F1437" s="28">
        <f>F1426*J1437</f>
        <v>627.35092885375502</v>
      </c>
      <c r="G1437" s="28">
        <f>G1426*J1437</f>
        <v>489.92468379446649</v>
      </c>
      <c r="H1437" s="29">
        <f>H1426*J1437</f>
        <v>156.78946640316209</v>
      </c>
      <c r="J1437" s="3">
        <f>K1437/K1427</f>
        <v>1.9762845849802375E-3</v>
      </c>
      <c r="K1437" s="70">
        <v>0.04</v>
      </c>
    </row>
    <row r="1438" spans="1:11" ht="90">
      <c r="A1438" s="25"/>
      <c r="B1438" s="26"/>
      <c r="C1438" s="27"/>
      <c r="D1438" s="31" t="s">
        <v>573</v>
      </c>
      <c r="E1438" s="28">
        <f>E1426*J1438</f>
        <v>314.65234683794472</v>
      </c>
      <c r="F1438" s="28">
        <f>F1426*J1438</f>
        <v>10194.452593873519</v>
      </c>
      <c r="G1438" s="28">
        <f>G1426*J1438</f>
        <v>7961.2761116600796</v>
      </c>
      <c r="H1438" s="29">
        <f>H1426*J1438</f>
        <v>2547.8288290513838</v>
      </c>
      <c r="J1438" s="3">
        <f>K1438/K1427</f>
        <v>3.2114624505928856E-2</v>
      </c>
      <c r="K1438" s="70">
        <v>0.65</v>
      </c>
    </row>
    <row r="1439" spans="1:11" ht="56.25">
      <c r="A1439" s="25"/>
      <c r="B1439" s="26"/>
      <c r="C1439" s="27"/>
      <c r="D1439" s="31" t="s">
        <v>574</v>
      </c>
      <c r="E1439" s="28">
        <f>E1426*J1439</f>
        <v>58.089664031620565</v>
      </c>
      <c r="F1439" s="28">
        <f>F1426*J1439</f>
        <v>1882.0527865612651</v>
      </c>
      <c r="G1439" s="28">
        <f>G1426*J1439</f>
        <v>1469.7740513833994</v>
      </c>
      <c r="H1439" s="29">
        <f>H1426*J1439</f>
        <v>470.3683992094862</v>
      </c>
      <c r="J1439" s="3">
        <f>K1439/K1427</f>
        <v>5.9288537549407119E-3</v>
      </c>
      <c r="K1439" s="70">
        <v>0.12</v>
      </c>
    </row>
    <row r="1440" spans="1:11" ht="45">
      <c r="A1440" s="25"/>
      <c r="B1440" s="26"/>
      <c r="C1440" s="27"/>
      <c r="D1440" s="31" t="s">
        <v>575</v>
      </c>
      <c r="E1440" s="28">
        <f>E1426*J1440</f>
        <v>101.65691205533598</v>
      </c>
      <c r="F1440" s="28">
        <f>F1426*J1440</f>
        <v>3293.5923764822137</v>
      </c>
      <c r="G1440" s="28">
        <f>G1426*J1440</f>
        <v>2572.1045899209489</v>
      </c>
      <c r="H1440" s="29">
        <f>H1426*J1440</f>
        <v>823.14469861660086</v>
      </c>
      <c r="J1440" s="3">
        <f>K1440/K1427</f>
        <v>1.0375494071146246E-2</v>
      </c>
      <c r="K1440" s="70">
        <v>0.21</v>
      </c>
    </row>
    <row r="1441" spans="1:11" ht="33.75">
      <c r="A1441" s="25"/>
      <c r="B1441" s="26"/>
      <c r="C1441" s="27"/>
      <c r="D1441" s="31" t="s">
        <v>576</v>
      </c>
      <c r="E1441" s="28">
        <f>J1441*E1426</f>
        <v>338.85637351778661</v>
      </c>
      <c r="F1441" s="28">
        <f>J1441*F1426</f>
        <v>10978.641254940712</v>
      </c>
      <c r="G1441" s="28">
        <f>J1441*G1426</f>
        <v>8573.6819664031627</v>
      </c>
      <c r="H1441" s="29">
        <f>J1441*H1426</f>
        <v>2743.8156620553359</v>
      </c>
      <c r="J1441" s="3">
        <f>K1441/K1427</f>
        <v>3.4584980237154152E-2</v>
      </c>
      <c r="K1441" s="70">
        <v>0.7</v>
      </c>
    </row>
    <row r="1442" spans="1:11" ht="33.75">
      <c r="A1442" s="25"/>
      <c r="B1442" s="26"/>
      <c r="C1442" s="27"/>
      <c r="D1442" s="31" t="s">
        <v>577</v>
      </c>
      <c r="E1442" s="28">
        <f>J1442*E1426</f>
        <v>227.51785079051388</v>
      </c>
      <c r="F1442" s="28">
        <f>J1442*F1426</f>
        <v>7371.373414031621</v>
      </c>
      <c r="G1442" s="28">
        <f>J1442*G1426</f>
        <v>5756.615034584981</v>
      </c>
      <c r="H1442" s="29">
        <f>J1442*H1426</f>
        <v>1842.2762302371543</v>
      </c>
      <c r="J1442" s="3">
        <f>K1442/K1427</f>
        <v>2.3221343873517788E-2</v>
      </c>
      <c r="K1442" s="70">
        <v>0.47</v>
      </c>
    </row>
    <row r="1443" spans="1:11" ht="45">
      <c r="A1443" s="25"/>
      <c r="B1443" s="26"/>
      <c r="C1443" s="27"/>
      <c r="D1443" s="31" t="s">
        <v>578</v>
      </c>
      <c r="E1443" s="28">
        <f>J1443*E1426</f>
        <v>566.37422430830043</v>
      </c>
      <c r="F1443" s="28">
        <f>J1443*F1426</f>
        <v>18350.014668972333</v>
      </c>
      <c r="G1443" s="28">
        <f>J1443*G1426</f>
        <v>14330.297000988143</v>
      </c>
      <c r="H1443" s="29">
        <f>J1443*H1426</f>
        <v>4586.0918922924902</v>
      </c>
      <c r="J1443" s="3">
        <f>K1443/K1427</f>
        <v>5.7806324110671936E-2</v>
      </c>
      <c r="K1443" s="70">
        <v>1.17</v>
      </c>
    </row>
    <row r="1444" spans="1:11" ht="33.75">
      <c r="A1444" s="25"/>
      <c r="B1444" s="26"/>
      <c r="C1444" s="27"/>
      <c r="D1444" s="31" t="s">
        <v>579</v>
      </c>
      <c r="E1444" s="28">
        <f>J1444*E1426</f>
        <v>1137.5892539525694</v>
      </c>
      <c r="F1444" s="28">
        <f>J1444*F1426</f>
        <v>36856.867070158107</v>
      </c>
      <c r="G1444" s="28">
        <f>J1444*G1426</f>
        <v>28783.075172924906</v>
      </c>
      <c r="H1444" s="29">
        <f>J1444*H1426</f>
        <v>9211.3811511857712</v>
      </c>
      <c r="J1444" s="3">
        <f>K1444/K1427</f>
        <v>0.11610671936758894</v>
      </c>
      <c r="K1444" s="70">
        <v>2.35</v>
      </c>
    </row>
    <row r="1445" spans="1:11" ht="45">
      <c r="A1445" s="25"/>
      <c r="B1445" s="26"/>
      <c r="C1445" s="27"/>
      <c r="D1445" s="31" t="s">
        <v>580</v>
      </c>
      <c r="E1445" s="28">
        <f>J1445*E1426</f>
        <v>551.85180830039531</v>
      </c>
      <c r="F1445" s="28">
        <f>J1445*F1426</f>
        <v>17879.501472332016</v>
      </c>
      <c r="G1445" s="28">
        <f>J1445*G1426</f>
        <v>13962.853488142293</v>
      </c>
      <c r="H1445" s="29">
        <f>J1445*H1426</f>
        <v>4468.499792490119</v>
      </c>
      <c r="J1445" s="3">
        <f>K1445/K1427</f>
        <v>5.632411067193676E-2</v>
      </c>
      <c r="K1445" s="70">
        <v>1.1399999999999999</v>
      </c>
    </row>
    <row r="1446" spans="1:11" ht="33.75">
      <c r="A1446" s="25"/>
      <c r="B1446" s="26"/>
      <c r="C1446" s="27"/>
      <c r="D1446" s="31" t="s">
        <v>581</v>
      </c>
      <c r="E1446" s="28">
        <f>J1446*E1426</f>
        <v>890.70818181818208</v>
      </c>
      <c r="F1446" s="28">
        <f>J1446*F1426</f>
        <v>28858.142727272734</v>
      </c>
      <c r="G1446" s="28">
        <f>J1446*G1426</f>
        <v>22536.535454545461</v>
      </c>
      <c r="H1446" s="29">
        <f>J1446*H1426</f>
        <v>7212.3154545454563</v>
      </c>
      <c r="J1446" s="3">
        <f>K1446/K1427</f>
        <v>9.0909090909090925E-2</v>
      </c>
      <c r="K1446" s="70">
        <v>1.84</v>
      </c>
    </row>
    <row r="1447" spans="1:11" ht="78.75">
      <c r="A1447" s="25"/>
      <c r="B1447" s="26"/>
      <c r="C1447" s="27"/>
      <c r="D1447" s="31" t="s">
        <v>582</v>
      </c>
      <c r="E1447" s="28">
        <f>J1447*E1426</f>
        <v>1263.4501926877472</v>
      </c>
      <c r="F1447" s="28">
        <f>J1447*F1426</f>
        <v>40934.648107707515</v>
      </c>
      <c r="G1447" s="28">
        <f>J1447*G1426</f>
        <v>31967.585617588935</v>
      </c>
      <c r="H1447" s="29">
        <f>J1447*H1426</f>
        <v>10230.512682806324</v>
      </c>
      <c r="J1447" s="3">
        <f>K1447/K1427</f>
        <v>0.12895256916996048</v>
      </c>
      <c r="K1447" s="70">
        <v>2.61</v>
      </c>
    </row>
    <row r="1448" spans="1:11" ht="22.5">
      <c r="A1448" s="25"/>
      <c r="B1448" s="26"/>
      <c r="C1448" s="27"/>
      <c r="D1448" s="31" t="s">
        <v>583</v>
      </c>
      <c r="E1448" s="28">
        <f>J1448*E1426</f>
        <v>895.54898715415038</v>
      </c>
      <c r="F1448" s="28">
        <f>J1448*F1426</f>
        <v>29014.980459486171</v>
      </c>
      <c r="G1448" s="28">
        <f>J1448*G1426</f>
        <v>22659.016625494074</v>
      </c>
      <c r="H1448" s="29">
        <f>J1448*H1426</f>
        <v>7251.5128211462461</v>
      </c>
      <c r="J1448" s="3">
        <f>K1448/K1427</f>
        <v>9.1403162055335982E-2</v>
      </c>
      <c r="K1448" s="70">
        <v>1.85</v>
      </c>
    </row>
    <row r="1449" spans="1:11" ht="22.5">
      <c r="A1449" s="25"/>
      <c r="B1449" s="26"/>
      <c r="C1449" s="27"/>
      <c r="D1449" s="31" t="s">
        <v>584</v>
      </c>
      <c r="E1449" s="28">
        <f>J1449*E1426</f>
        <v>910.0714031620555</v>
      </c>
      <c r="F1449" s="28">
        <f>J1449*F1426</f>
        <v>29485.493656126484</v>
      </c>
      <c r="G1449" s="28">
        <f>J1449*G1426</f>
        <v>23026.460138339924</v>
      </c>
      <c r="H1449" s="29">
        <f>J1449*H1426</f>
        <v>7369.1049209486173</v>
      </c>
      <c r="J1449" s="3">
        <f>K1449/K1427</f>
        <v>9.2885375494071151E-2</v>
      </c>
      <c r="K1449" s="70">
        <v>1.88</v>
      </c>
    </row>
    <row r="1450" spans="1:11" ht="67.5">
      <c r="A1450" s="25"/>
      <c r="B1450" s="26"/>
      <c r="C1450" s="27"/>
      <c r="D1450" s="31" t="s">
        <v>585</v>
      </c>
      <c r="E1450" s="28">
        <f>J1450*E1426</f>
        <v>459.87650691699611</v>
      </c>
      <c r="F1450" s="28">
        <f>J1450*F1426</f>
        <v>14899.58456027668</v>
      </c>
      <c r="G1450" s="28">
        <f>J1450*G1426</f>
        <v>11635.711240118577</v>
      </c>
      <c r="H1450" s="29">
        <f>J1450*H1426</f>
        <v>3723.7498270750989</v>
      </c>
      <c r="J1450" s="3">
        <f>K1450/K1427</f>
        <v>4.6936758893280632E-2</v>
      </c>
      <c r="K1450" s="70">
        <v>0.95</v>
      </c>
    </row>
    <row r="1451" spans="1:11" ht="56.25">
      <c r="A1451" s="25"/>
      <c r="B1451" s="26"/>
      <c r="C1451" s="27"/>
      <c r="D1451" s="31" t="s">
        <v>586</v>
      </c>
      <c r="E1451" s="28">
        <f>J1451*E1426</f>
        <v>348.53798418972337</v>
      </c>
      <c r="F1451" s="28">
        <f>J1451*F1426</f>
        <v>11292.316719367591</v>
      </c>
      <c r="G1451" s="28">
        <f>J1451*G1426</f>
        <v>8818.644308300396</v>
      </c>
      <c r="H1451" s="29">
        <f>J1451*H1426</f>
        <v>2822.2103952569173</v>
      </c>
      <c r="J1451" s="3">
        <f>K1451/K1427</f>
        <v>3.5573122529644272E-2</v>
      </c>
      <c r="K1451" s="70">
        <v>0.72</v>
      </c>
    </row>
    <row r="1452" spans="1:11" ht="12.75" customHeight="1">
      <c r="A1452" s="25"/>
      <c r="B1452" s="26"/>
      <c r="C1452" s="27"/>
      <c r="D1452" s="41" t="s">
        <v>26</v>
      </c>
      <c r="E1452" s="28" t="s">
        <v>595</v>
      </c>
      <c r="F1452" s="28" t="s">
        <v>596</v>
      </c>
      <c r="G1452" s="28" t="s">
        <v>597</v>
      </c>
      <c r="H1452" s="29" t="s">
        <v>598</v>
      </c>
    </row>
    <row r="1453" spans="1:11" ht="13.5" customHeight="1" thickBot="1">
      <c r="A1453" s="33"/>
      <c r="B1453" s="34"/>
      <c r="C1453" s="35"/>
      <c r="D1453" s="43" t="s">
        <v>29</v>
      </c>
      <c r="E1453" s="44"/>
      <c r="F1453" s="44" t="s">
        <v>599</v>
      </c>
      <c r="G1453" s="44" t="s">
        <v>492</v>
      </c>
      <c r="H1453" s="45" t="s">
        <v>407</v>
      </c>
    </row>
    <row r="1454" spans="1:11" customFormat="1" ht="15.75" thickBot="1">
      <c r="A1454" s="38"/>
      <c r="D1454" s="116"/>
      <c r="E1454" s="108"/>
      <c r="F1454" s="108"/>
      <c r="G1454" s="108"/>
      <c r="H1454" s="108"/>
    </row>
    <row r="1455" spans="1:11">
      <c r="A1455" s="13" t="s">
        <v>10</v>
      </c>
      <c r="B1455" s="14" t="s">
        <v>11</v>
      </c>
      <c r="C1455" s="39">
        <v>96</v>
      </c>
      <c r="D1455" s="40" t="s">
        <v>12</v>
      </c>
      <c r="E1455" s="17">
        <v>30306.9</v>
      </c>
      <c r="F1455" s="17">
        <v>363343.06</v>
      </c>
      <c r="G1455" s="17">
        <v>285419.92</v>
      </c>
      <c r="H1455" s="18">
        <v>108230.04</v>
      </c>
    </row>
    <row r="1456" spans="1:11" ht="12.75" customHeight="1">
      <c r="A1456" s="19"/>
      <c r="B1456" s="20"/>
      <c r="C1456" s="21"/>
      <c r="D1456" s="41" t="s">
        <v>13</v>
      </c>
      <c r="E1456" s="23"/>
      <c r="F1456" s="23" t="s">
        <v>600</v>
      </c>
      <c r="G1456" s="23" t="s">
        <v>601</v>
      </c>
      <c r="H1456" s="24" t="s">
        <v>602</v>
      </c>
    </row>
    <row r="1457" spans="1:11" ht="12.75" customHeight="1">
      <c r="A1457" s="25"/>
      <c r="B1457" s="26"/>
      <c r="C1457" s="27"/>
      <c r="D1457" s="41" t="s">
        <v>14</v>
      </c>
      <c r="E1457" s="28">
        <v>23319.7</v>
      </c>
      <c r="F1457" s="28">
        <v>306268.94</v>
      </c>
      <c r="G1457" s="28">
        <v>231257.77</v>
      </c>
      <c r="H1457" s="29">
        <v>98330.87</v>
      </c>
    </row>
    <row r="1458" spans="1:11" ht="12.75" customHeight="1">
      <c r="A1458" s="25"/>
      <c r="B1458" s="26"/>
      <c r="C1458" s="27"/>
      <c r="D1458" s="69" t="s">
        <v>15</v>
      </c>
      <c r="E1458" s="28"/>
      <c r="F1458" s="28"/>
      <c r="G1458" s="28"/>
      <c r="H1458" s="29"/>
      <c r="K1458" s="3">
        <f>K1459+K1460+K1461+K1462+K1463+K1464+K1465+K1466+K1467+K1468+K1469+K1470+K1471+K1472+K1473+K1474+K1475+K1476+K1477+K1478+K1479+K1480+K1481+K1482</f>
        <v>20.239999999999998</v>
      </c>
    </row>
    <row r="1459" spans="1:11" ht="22.5">
      <c r="A1459" s="25"/>
      <c r="B1459" s="26"/>
      <c r="C1459" s="27"/>
      <c r="D1459" s="31" t="s">
        <v>563</v>
      </c>
      <c r="E1459" s="28">
        <f>E1457*J1459</f>
        <v>126.73750000000003</v>
      </c>
      <c r="F1459" s="28">
        <f>F1457*J1459</f>
        <v>1664.5051086956523</v>
      </c>
      <c r="G1459" s="28">
        <f>G1457*J1459</f>
        <v>1256.8357065217392</v>
      </c>
      <c r="H1459" s="29">
        <f>H1457*J1459</f>
        <v>534.40690217391307</v>
      </c>
      <c r="J1459" s="3">
        <f>K1459/K1458</f>
        <v>5.4347826086956529E-3</v>
      </c>
      <c r="K1459" s="70">
        <v>0.11</v>
      </c>
    </row>
    <row r="1460" spans="1:11" ht="12.75" customHeight="1">
      <c r="A1460" s="25"/>
      <c r="B1460" s="26"/>
      <c r="C1460" s="27"/>
      <c r="D1460" s="31" t="s">
        <v>564</v>
      </c>
      <c r="E1460" s="28"/>
      <c r="F1460" s="28"/>
      <c r="G1460" s="28"/>
      <c r="H1460" s="29"/>
      <c r="J1460" s="3">
        <f>K1460/K1458</f>
        <v>1.1363636363636366E-2</v>
      </c>
      <c r="K1460" s="70">
        <v>0.23</v>
      </c>
    </row>
    <row r="1461" spans="1:11" ht="22.5">
      <c r="A1461" s="25"/>
      <c r="B1461" s="26"/>
      <c r="C1461" s="27"/>
      <c r="D1461" s="31" t="s">
        <v>565</v>
      </c>
      <c r="E1461" s="28">
        <f>E1457*J1461</f>
        <v>518.47159090909099</v>
      </c>
      <c r="F1461" s="28">
        <f>F1457*J1461</f>
        <v>6809.3390810276687</v>
      </c>
      <c r="G1461" s="28">
        <f>G1457*J1461</f>
        <v>5141.6006175889333</v>
      </c>
      <c r="H1461" s="29">
        <f>H1457*J1461</f>
        <v>2186.2100543478264</v>
      </c>
      <c r="J1461" s="3">
        <f>K1461/K1458</f>
        <v>2.2233201581027671E-2</v>
      </c>
      <c r="K1461" s="70">
        <v>0.45</v>
      </c>
    </row>
    <row r="1462" spans="1:11" ht="33.75">
      <c r="A1462" s="25"/>
      <c r="B1462" s="26"/>
      <c r="C1462" s="27"/>
      <c r="D1462" s="31" t="s">
        <v>566</v>
      </c>
      <c r="E1462" s="28">
        <f>E1457*J1462</f>
        <v>115.21590909090912</v>
      </c>
      <c r="F1462" s="28">
        <f>F1457*J1462</f>
        <v>1513.1864624505931</v>
      </c>
      <c r="G1462" s="28">
        <f>G1457*J1462</f>
        <v>1142.5779150197629</v>
      </c>
      <c r="H1462" s="29">
        <f>H1457*J1462</f>
        <v>485.82445652173919</v>
      </c>
      <c r="J1462" s="3">
        <f>K1462/K1458</f>
        <v>4.9407114624505939E-3</v>
      </c>
      <c r="K1462" s="70">
        <v>0.1</v>
      </c>
    </row>
    <row r="1463" spans="1:11" ht="33.75">
      <c r="A1463" s="25"/>
      <c r="B1463" s="26"/>
      <c r="C1463" s="27"/>
      <c r="D1463" s="31" t="s">
        <v>567</v>
      </c>
      <c r="E1463" s="28">
        <f>E1457*J1463</f>
        <v>115.21590909090912</v>
      </c>
      <c r="F1463" s="28">
        <f>F1457*J1463</f>
        <v>1513.1864624505931</v>
      </c>
      <c r="G1463" s="28">
        <f>G1457*J1463</f>
        <v>1142.5779150197629</v>
      </c>
      <c r="H1463" s="29">
        <f>H1457*J1463</f>
        <v>485.82445652173919</v>
      </c>
      <c r="J1463" s="3">
        <f>K1463/K1458</f>
        <v>4.9407114624505939E-3</v>
      </c>
      <c r="K1463" s="70">
        <v>0.1</v>
      </c>
    </row>
    <row r="1464" spans="1:11" ht="33.75">
      <c r="A1464" s="25"/>
      <c r="B1464" s="26"/>
      <c r="C1464" s="27"/>
      <c r="D1464" s="31" t="s">
        <v>568</v>
      </c>
      <c r="E1464" s="28">
        <f>E1457*J1464</f>
        <v>69.129545454545465</v>
      </c>
      <c r="F1464" s="28">
        <f>F1457*J1464</f>
        <v>907.91187747035576</v>
      </c>
      <c r="G1464" s="28">
        <f>G1457*J1464</f>
        <v>685.54674901185774</v>
      </c>
      <c r="H1464" s="29">
        <f>H1457*J1464</f>
        <v>291.49467391304347</v>
      </c>
      <c r="J1464" s="3">
        <f>K1464/K1458</f>
        <v>2.964426877470356E-3</v>
      </c>
      <c r="K1464" s="70">
        <v>0.06</v>
      </c>
    </row>
    <row r="1465" spans="1:11" ht="22.5">
      <c r="A1465" s="25"/>
      <c r="B1465" s="26"/>
      <c r="C1465" s="27"/>
      <c r="D1465" s="31" t="s">
        <v>569</v>
      </c>
      <c r="E1465" s="28">
        <f>E1457*J1465</f>
        <v>1048.4647727272729</v>
      </c>
      <c r="F1465" s="28">
        <f>F1457*J1465</f>
        <v>13769.996808300397</v>
      </c>
      <c r="G1465" s="28">
        <f>G1457*J1465</f>
        <v>10397.459026679842</v>
      </c>
      <c r="H1465" s="29">
        <f>J1465*H1457</f>
        <v>4421.0025543478259</v>
      </c>
      <c r="J1465" s="3">
        <f>K1465/K1458</f>
        <v>4.4960474308300399E-2</v>
      </c>
      <c r="K1465" s="70">
        <v>0.91</v>
      </c>
    </row>
    <row r="1466" spans="1:11" ht="22.5">
      <c r="A1466" s="25"/>
      <c r="B1466" s="26"/>
      <c r="C1466" s="27"/>
      <c r="D1466" s="31" t="s">
        <v>570</v>
      </c>
      <c r="E1466" s="28">
        <f>E1457*J1466</f>
        <v>241.9534090909091</v>
      </c>
      <c r="F1466" s="28">
        <f>F1457*J1466</f>
        <v>3177.6915711462452</v>
      </c>
      <c r="G1466" s="28">
        <f>G1457*J1466</f>
        <v>2399.4136215415019</v>
      </c>
      <c r="H1466" s="29">
        <f>H1457*J1466</f>
        <v>1020.2313586956523</v>
      </c>
      <c r="J1466" s="3">
        <f>K1466/K1458</f>
        <v>1.0375494071146246E-2</v>
      </c>
      <c r="K1466" s="70">
        <v>0.21</v>
      </c>
    </row>
    <row r="1467" spans="1:11" ht="22.5">
      <c r="A1467" s="25"/>
      <c r="B1467" s="26"/>
      <c r="C1467" s="27"/>
      <c r="D1467" s="31" t="s">
        <v>571</v>
      </c>
      <c r="E1467" s="28">
        <f>E1457*J1467</f>
        <v>1578.4579545454549</v>
      </c>
      <c r="F1467" s="28">
        <f>F1457*J1467</f>
        <v>20730.654535573125</v>
      </c>
      <c r="G1467" s="28">
        <f>G1457*J1467</f>
        <v>15653.317435770752</v>
      </c>
      <c r="H1467" s="29">
        <f>H1457*J1467</f>
        <v>6655.7950543478273</v>
      </c>
      <c r="J1467" s="3">
        <f>K1467/K1458</f>
        <v>6.7687747035573134E-2</v>
      </c>
      <c r="K1467" s="70">
        <v>1.37</v>
      </c>
    </row>
    <row r="1468" spans="1:11" ht="22.5">
      <c r="A1468" s="25"/>
      <c r="B1468" s="26"/>
      <c r="C1468" s="27"/>
      <c r="D1468" s="31" t="s">
        <v>572</v>
      </c>
      <c r="E1468" s="28">
        <f>E1457*J1468</f>
        <v>46.086363636363643</v>
      </c>
      <c r="F1468" s="28">
        <f>F1457*J1468</f>
        <v>605.27458498023725</v>
      </c>
      <c r="G1468" s="28">
        <f>G1457*J1468</f>
        <v>457.0311660079052</v>
      </c>
      <c r="H1468" s="29">
        <f>H1457*J1468</f>
        <v>194.32978260869567</v>
      </c>
      <c r="J1468" s="3">
        <f>K1468/K1458</f>
        <v>1.9762845849802375E-3</v>
      </c>
      <c r="K1468" s="70">
        <v>0.04</v>
      </c>
    </row>
    <row r="1469" spans="1:11" ht="90">
      <c r="A1469" s="25"/>
      <c r="B1469" s="26"/>
      <c r="C1469" s="27"/>
      <c r="D1469" s="31" t="s">
        <v>573</v>
      </c>
      <c r="E1469" s="28">
        <f>E1457*J1469</f>
        <v>748.90340909090912</v>
      </c>
      <c r="F1469" s="28">
        <f>F1457*J1469</f>
        <v>9835.7120059288536</v>
      </c>
      <c r="G1469" s="28">
        <f>G1457*J1469</f>
        <v>7426.7564476284588</v>
      </c>
      <c r="H1469" s="29">
        <f>H1457*J1469</f>
        <v>3157.8589673913043</v>
      </c>
      <c r="J1469" s="3">
        <f>K1469/K1458</f>
        <v>3.2114624505928856E-2</v>
      </c>
      <c r="K1469" s="70">
        <v>0.65</v>
      </c>
    </row>
    <row r="1470" spans="1:11" ht="56.25">
      <c r="A1470" s="25"/>
      <c r="B1470" s="26"/>
      <c r="C1470" s="27"/>
      <c r="D1470" s="31" t="s">
        <v>574</v>
      </c>
      <c r="E1470" s="28">
        <f>E1457*J1470</f>
        <v>138.25909090909093</v>
      </c>
      <c r="F1470" s="28">
        <f>F1457*J1470</f>
        <v>1815.8237549407115</v>
      </c>
      <c r="G1470" s="28">
        <f>G1457*J1470</f>
        <v>1371.0934980237155</v>
      </c>
      <c r="H1470" s="29">
        <f>H1457*J1470</f>
        <v>582.98934782608694</v>
      </c>
      <c r="J1470" s="3">
        <f>K1470/K1458</f>
        <v>5.9288537549407119E-3</v>
      </c>
      <c r="K1470" s="70">
        <v>0.12</v>
      </c>
    </row>
    <row r="1471" spans="1:11" ht="45">
      <c r="A1471" s="25"/>
      <c r="B1471" s="26"/>
      <c r="C1471" s="27"/>
      <c r="D1471" s="31" t="s">
        <v>575</v>
      </c>
      <c r="E1471" s="28">
        <f>E1457*J1471</f>
        <v>241.9534090909091</v>
      </c>
      <c r="F1471" s="28">
        <f>F1457*J1471</f>
        <v>3177.6915711462452</v>
      </c>
      <c r="G1471" s="28">
        <f>G1457*J1471</f>
        <v>2399.4136215415019</v>
      </c>
      <c r="H1471" s="29">
        <f>H1457*J1471</f>
        <v>1020.2313586956523</v>
      </c>
      <c r="J1471" s="3">
        <f>K1471/K1458</f>
        <v>1.0375494071146246E-2</v>
      </c>
      <c r="K1471" s="70">
        <v>0.21</v>
      </c>
    </row>
    <row r="1472" spans="1:11" ht="33.75">
      <c r="A1472" s="25"/>
      <c r="B1472" s="26"/>
      <c r="C1472" s="27"/>
      <c r="D1472" s="31" t="s">
        <v>576</v>
      </c>
      <c r="E1472" s="28">
        <f>J1472*E1457</f>
        <v>806.51136363636374</v>
      </c>
      <c r="F1472" s="28">
        <f>J1472*F1457</f>
        <v>10592.305237154151</v>
      </c>
      <c r="G1472" s="28">
        <f>J1472*G1457</f>
        <v>7998.0454051383404</v>
      </c>
      <c r="H1472" s="29">
        <f>J1472*H1457</f>
        <v>3400.7711956521739</v>
      </c>
      <c r="J1472" s="3">
        <f>K1472/K1458</f>
        <v>3.4584980237154152E-2</v>
      </c>
      <c r="K1472" s="70">
        <v>0.7</v>
      </c>
    </row>
    <row r="1473" spans="1:11" ht="33.75">
      <c r="A1473" s="25"/>
      <c r="B1473" s="26"/>
      <c r="C1473" s="27"/>
      <c r="D1473" s="31" t="s">
        <v>577</v>
      </c>
      <c r="E1473" s="28">
        <f>J1473*E1457</f>
        <v>541.51477272727277</v>
      </c>
      <c r="F1473" s="28">
        <f>J1473*F1457</f>
        <v>7111.9763735177867</v>
      </c>
      <c r="G1473" s="28">
        <f>J1473*G1457</f>
        <v>5370.1162005928854</v>
      </c>
      <c r="H1473" s="29">
        <f>J1473*H1457</f>
        <v>2283.3749456521741</v>
      </c>
      <c r="J1473" s="3">
        <f>K1473/K1458</f>
        <v>2.3221343873517788E-2</v>
      </c>
      <c r="K1473" s="70">
        <v>0.47</v>
      </c>
    </row>
    <row r="1474" spans="1:11" ht="45">
      <c r="A1474" s="25"/>
      <c r="B1474" s="26"/>
      <c r="C1474" s="27"/>
      <c r="D1474" s="31" t="s">
        <v>578</v>
      </c>
      <c r="E1474" s="28">
        <f>J1474*E1457</f>
        <v>1348.0261363636364</v>
      </c>
      <c r="F1474" s="28">
        <f>J1474*F1457</f>
        <v>17704.281610671937</v>
      </c>
      <c r="G1474" s="28">
        <f>J1474*G1457</f>
        <v>13368.161605731224</v>
      </c>
      <c r="H1474" s="29">
        <f>J1474*H1457</f>
        <v>5684.1461413043471</v>
      </c>
      <c r="J1474" s="3">
        <f>K1474/K1458</f>
        <v>5.7806324110671936E-2</v>
      </c>
      <c r="K1474" s="70">
        <v>1.17</v>
      </c>
    </row>
    <row r="1475" spans="1:11" ht="33.75">
      <c r="A1475" s="25"/>
      <c r="B1475" s="26"/>
      <c r="C1475" s="27"/>
      <c r="D1475" s="31" t="s">
        <v>579</v>
      </c>
      <c r="E1475" s="28">
        <f>J1475*E1457</f>
        <v>2707.573863636364</v>
      </c>
      <c r="F1475" s="28">
        <f>J1475*F1457</f>
        <v>35559.881867588934</v>
      </c>
      <c r="G1475" s="28">
        <f>J1475*G1457</f>
        <v>26850.581002964427</v>
      </c>
      <c r="H1475" s="29">
        <f>J1475*H1457</f>
        <v>11416.874728260869</v>
      </c>
      <c r="J1475" s="3">
        <f>K1475/K1458</f>
        <v>0.11610671936758894</v>
      </c>
      <c r="K1475" s="70">
        <v>2.35</v>
      </c>
    </row>
    <row r="1476" spans="1:11" ht="45">
      <c r="A1476" s="25"/>
      <c r="B1476" s="26"/>
      <c r="C1476" s="27"/>
      <c r="D1476" s="31" t="s">
        <v>580</v>
      </c>
      <c r="E1476" s="28">
        <f>J1476*E1457</f>
        <v>1313.4613636363638</v>
      </c>
      <c r="F1476" s="28">
        <f>J1476*F1457</f>
        <v>17250.32567193676</v>
      </c>
      <c r="G1476" s="28">
        <f>J1476*G1457</f>
        <v>13025.388231225295</v>
      </c>
      <c r="H1476" s="29">
        <f>J1476*H1457</f>
        <v>5538.3988043478257</v>
      </c>
      <c r="J1476" s="3">
        <f>K1476/K1458</f>
        <v>5.632411067193676E-2</v>
      </c>
      <c r="K1476" s="70">
        <v>1.1399999999999999</v>
      </c>
    </row>
    <row r="1477" spans="1:11" ht="33.75">
      <c r="A1477" s="25"/>
      <c r="B1477" s="26"/>
      <c r="C1477" s="27"/>
      <c r="D1477" s="31" t="s">
        <v>581</v>
      </c>
      <c r="E1477" s="28">
        <f>J1477*E1457</f>
        <v>2119.9727272727278</v>
      </c>
      <c r="F1477" s="28">
        <f>J1477*F1457</f>
        <v>27842.630909090913</v>
      </c>
      <c r="G1477" s="28">
        <f>J1477*G1457</f>
        <v>21023.433636363639</v>
      </c>
      <c r="H1477" s="29">
        <f>J1477*H1457</f>
        <v>8939.1700000000019</v>
      </c>
      <c r="J1477" s="3">
        <f>K1477/K1458</f>
        <v>9.0909090909090925E-2</v>
      </c>
      <c r="K1477" s="70">
        <v>1.84</v>
      </c>
    </row>
    <row r="1478" spans="1:11" ht="78.75">
      <c r="A1478" s="25"/>
      <c r="B1478" s="26"/>
      <c r="C1478" s="27"/>
      <c r="D1478" s="31" t="s">
        <v>582</v>
      </c>
      <c r="E1478" s="28">
        <f>J1478*E1457</f>
        <v>3007.1352272727277</v>
      </c>
      <c r="F1478" s="28">
        <f>J1478*F1457</f>
        <v>39494.166669960476</v>
      </c>
      <c r="G1478" s="28">
        <f>J1478*G1457</f>
        <v>29821.283582015811</v>
      </c>
      <c r="H1478" s="29">
        <f>J1478*H1457</f>
        <v>12680.01831521739</v>
      </c>
      <c r="J1478" s="3">
        <f>K1478/K1458</f>
        <v>0.12895256916996048</v>
      </c>
      <c r="K1478" s="70">
        <v>2.61</v>
      </c>
    </row>
    <row r="1479" spans="1:11" ht="22.5">
      <c r="A1479" s="25"/>
      <c r="B1479" s="26"/>
      <c r="C1479" s="27"/>
      <c r="D1479" s="31" t="s">
        <v>583</v>
      </c>
      <c r="E1479" s="28">
        <f>J1479*E1457</f>
        <v>2131.4943181818185</v>
      </c>
      <c r="F1479" s="28">
        <f>J1479*F1457</f>
        <v>27993.949555335974</v>
      </c>
      <c r="G1479" s="28">
        <f>J1479*G1457</f>
        <v>21137.691427865615</v>
      </c>
      <c r="H1479" s="29">
        <f>J1479*H1457</f>
        <v>8987.7524456521751</v>
      </c>
      <c r="J1479" s="3">
        <f>K1479/K1458</f>
        <v>9.1403162055335982E-2</v>
      </c>
      <c r="K1479" s="70">
        <v>1.85</v>
      </c>
    </row>
    <row r="1480" spans="1:11" ht="22.5">
      <c r="A1480" s="25"/>
      <c r="B1480" s="26"/>
      <c r="C1480" s="27"/>
      <c r="D1480" s="31" t="s">
        <v>584</v>
      </c>
      <c r="E1480" s="28">
        <f>J1480*E1457</f>
        <v>2166.0590909090911</v>
      </c>
      <c r="F1480" s="28">
        <f>J1480*F1457</f>
        <v>28447.905494071147</v>
      </c>
      <c r="G1480" s="28">
        <f>J1480*G1457</f>
        <v>21480.464802371542</v>
      </c>
      <c r="H1480" s="29">
        <f>J1480*H1457</f>
        <v>9133.4997826086965</v>
      </c>
      <c r="J1480" s="3">
        <f>K1480/K1458</f>
        <v>9.2885375494071151E-2</v>
      </c>
      <c r="K1480" s="70">
        <v>1.88</v>
      </c>
    </row>
    <row r="1481" spans="1:11" ht="67.5">
      <c r="A1481" s="25"/>
      <c r="B1481" s="26"/>
      <c r="C1481" s="27"/>
      <c r="D1481" s="31" t="s">
        <v>585</v>
      </c>
      <c r="E1481" s="28">
        <f>J1481*E1457</f>
        <v>1094.5511363636365</v>
      </c>
      <c r="F1481" s="28">
        <f>J1481*F1457</f>
        <v>14375.271393280633</v>
      </c>
      <c r="G1481" s="28">
        <f>J1481*G1457</f>
        <v>10854.490192687746</v>
      </c>
      <c r="H1481" s="29">
        <f>J1481*H1457</f>
        <v>4615.3323369565214</v>
      </c>
      <c r="J1481" s="3">
        <f>K1481/K1458</f>
        <v>4.6936758893280632E-2</v>
      </c>
      <c r="K1481" s="70">
        <v>0.95</v>
      </c>
    </row>
    <row r="1482" spans="1:11" ht="56.25">
      <c r="A1482" s="25"/>
      <c r="B1482" s="26"/>
      <c r="C1482" s="27"/>
      <c r="D1482" s="31" t="s">
        <v>586</v>
      </c>
      <c r="E1482" s="28">
        <f>J1482*E1457</f>
        <v>829.55454545454552</v>
      </c>
      <c r="F1482" s="28">
        <f>J1482*F1457</f>
        <v>10894.94252964427</v>
      </c>
      <c r="G1482" s="28">
        <f>J1482*G1457</f>
        <v>8226.5609881422934</v>
      </c>
      <c r="H1482" s="29">
        <f>J1482*H1457</f>
        <v>3497.9360869565216</v>
      </c>
      <c r="J1482" s="3">
        <f>K1482/K1458</f>
        <v>3.5573122529644272E-2</v>
      </c>
      <c r="K1482" s="70">
        <v>0.72</v>
      </c>
    </row>
    <row r="1483" spans="1:11" ht="12.75" customHeight="1">
      <c r="A1483" s="25"/>
      <c r="B1483" s="26"/>
      <c r="C1483" s="27"/>
      <c r="D1483" s="41" t="s">
        <v>26</v>
      </c>
      <c r="E1483" s="23" t="s">
        <v>603</v>
      </c>
      <c r="F1483" s="23" t="s">
        <v>604</v>
      </c>
      <c r="G1483" s="23" t="s">
        <v>605</v>
      </c>
      <c r="H1483" s="24" t="s">
        <v>606</v>
      </c>
    </row>
    <row r="1484" spans="1:11" ht="13.5" customHeight="1" thickBot="1">
      <c r="A1484" s="33"/>
      <c r="B1484" s="34"/>
      <c r="C1484" s="35"/>
      <c r="D1484" s="43" t="s">
        <v>29</v>
      </c>
      <c r="E1484" s="44"/>
      <c r="F1484" s="44" t="s">
        <v>607</v>
      </c>
      <c r="G1484" s="44" t="s">
        <v>608</v>
      </c>
      <c r="H1484" s="45" t="s">
        <v>609</v>
      </c>
    </row>
    <row r="1485" spans="1:11" customFormat="1" ht="15.75" thickBot="1">
      <c r="A1485" s="38"/>
      <c r="D1485" s="116"/>
      <c r="E1485" s="108"/>
      <c r="F1485" s="108"/>
      <c r="G1485" s="108"/>
      <c r="H1485" s="108"/>
    </row>
    <row r="1486" spans="1:11">
      <c r="A1486" s="13" t="s">
        <v>10</v>
      </c>
      <c r="B1486" s="14" t="s">
        <v>11</v>
      </c>
      <c r="C1486" s="39">
        <v>97</v>
      </c>
      <c r="D1486" s="40" t="s">
        <v>12</v>
      </c>
      <c r="E1486" s="17">
        <v>38041.83</v>
      </c>
      <c r="F1486" s="17">
        <v>345671.46</v>
      </c>
      <c r="G1486" s="17">
        <v>322917.62</v>
      </c>
      <c r="H1486" s="18">
        <v>60795.67</v>
      </c>
    </row>
    <row r="1487" spans="1:11" ht="12.75" customHeight="1">
      <c r="A1487" s="19"/>
      <c r="B1487" s="20"/>
      <c r="C1487" s="21"/>
      <c r="D1487" s="41" t="s">
        <v>13</v>
      </c>
      <c r="E1487" s="23"/>
      <c r="F1487" s="23" t="s">
        <v>610</v>
      </c>
      <c r="G1487" s="23" t="s">
        <v>611</v>
      </c>
      <c r="H1487" s="24" t="s">
        <v>612</v>
      </c>
    </row>
    <row r="1488" spans="1:11" ht="12.75" customHeight="1">
      <c r="A1488" s="25"/>
      <c r="B1488" s="26"/>
      <c r="C1488" s="27"/>
      <c r="D1488" s="41" t="s">
        <v>14</v>
      </c>
      <c r="E1488" s="28">
        <v>29115.45</v>
      </c>
      <c r="F1488" s="28">
        <v>301861.77</v>
      </c>
      <c r="G1488" s="28">
        <v>273443.84000000003</v>
      </c>
      <c r="H1488" s="29">
        <v>57533.38</v>
      </c>
    </row>
    <row r="1489" spans="1:11" ht="12.75" customHeight="1">
      <c r="A1489" s="25"/>
      <c r="B1489" s="26"/>
      <c r="C1489" s="27"/>
      <c r="D1489" s="69" t="s">
        <v>15</v>
      </c>
      <c r="E1489" s="28"/>
      <c r="F1489" s="28"/>
      <c r="G1489" s="28"/>
      <c r="H1489" s="29"/>
      <c r="K1489" s="3">
        <f>K1490+K1491+K1492+K1493+K1494+K1495+K1496+K1497+K1498+K1499+K1500+K1501+K1502+K1503+K1504+K1505+K1506+K1507+K1508+K1509+K1510+K1511+K1512+K1513</f>
        <v>20.239999999999998</v>
      </c>
    </row>
    <row r="1490" spans="1:11" ht="22.5">
      <c r="A1490" s="25"/>
      <c r="B1490" s="26"/>
      <c r="C1490" s="27"/>
      <c r="D1490" s="31" t="s">
        <v>563</v>
      </c>
      <c r="E1490" s="28">
        <f>E1488*J1490</f>
        <v>158.23614130434785</v>
      </c>
      <c r="F1490" s="28">
        <f>F1488*J1490</f>
        <v>1640.5530978260872</v>
      </c>
      <c r="G1490" s="28">
        <f>G1488*J1490</f>
        <v>1486.1078260869569</v>
      </c>
      <c r="H1490" s="29">
        <f>H1488*J1490</f>
        <v>312.6814130434783</v>
      </c>
      <c r="J1490" s="3">
        <f>K1490/K1489</f>
        <v>5.4347826086956529E-3</v>
      </c>
      <c r="K1490" s="70">
        <v>0.11</v>
      </c>
    </row>
    <row r="1491" spans="1:11" ht="12.75" customHeight="1">
      <c r="A1491" s="25"/>
      <c r="B1491" s="26"/>
      <c r="C1491" s="27"/>
      <c r="D1491" s="31" t="s">
        <v>564</v>
      </c>
      <c r="E1491" s="28"/>
      <c r="F1491" s="28"/>
      <c r="G1491" s="28"/>
      <c r="H1491" s="29"/>
      <c r="J1491" s="3">
        <f>K1491/K1489</f>
        <v>1.1363636363636366E-2</v>
      </c>
      <c r="K1491" s="70">
        <v>0.23</v>
      </c>
    </row>
    <row r="1492" spans="1:11" ht="22.5">
      <c r="A1492" s="25"/>
      <c r="B1492" s="26"/>
      <c r="C1492" s="27"/>
      <c r="D1492" s="31" t="s">
        <v>565</v>
      </c>
      <c r="E1492" s="28">
        <f>E1488*J1492</f>
        <v>647.32966897233212</v>
      </c>
      <c r="F1492" s="28">
        <f>F1488*J1492</f>
        <v>6711.3535820158113</v>
      </c>
      <c r="G1492" s="28">
        <f>G1488*J1492</f>
        <v>6079.5320158102786</v>
      </c>
      <c r="H1492" s="29">
        <f>H1488*J1492</f>
        <v>1279.1512351778658</v>
      </c>
      <c r="J1492" s="3">
        <f>K1492/K1489</f>
        <v>2.2233201581027671E-2</v>
      </c>
      <c r="K1492" s="70">
        <v>0.45</v>
      </c>
    </row>
    <row r="1493" spans="1:11" ht="33.75">
      <c r="A1493" s="25"/>
      <c r="B1493" s="26"/>
      <c r="C1493" s="27"/>
      <c r="D1493" s="31" t="s">
        <v>566</v>
      </c>
      <c r="E1493" s="28">
        <f>E1488*J1493</f>
        <v>143.85103754940715</v>
      </c>
      <c r="F1493" s="28">
        <f>F1488*J1493</f>
        <v>1491.4119071146249</v>
      </c>
      <c r="G1493" s="28">
        <f>G1488*J1493</f>
        <v>1351.0071146245064</v>
      </c>
      <c r="H1493" s="29">
        <f>H1488*J1493</f>
        <v>284.25583003952573</v>
      </c>
      <c r="J1493" s="3">
        <f>K1493/K1489</f>
        <v>4.9407114624505939E-3</v>
      </c>
      <c r="K1493" s="70">
        <v>0.1</v>
      </c>
    </row>
    <row r="1494" spans="1:11" ht="33.75">
      <c r="A1494" s="25"/>
      <c r="B1494" s="26"/>
      <c r="C1494" s="27"/>
      <c r="D1494" s="31" t="s">
        <v>567</v>
      </c>
      <c r="E1494" s="28">
        <f>E1488*J1494</f>
        <v>143.85103754940715</v>
      </c>
      <c r="F1494" s="28">
        <f>F1488*J1494</f>
        <v>1491.4119071146249</v>
      </c>
      <c r="G1494" s="28">
        <f>G1488*J1494</f>
        <v>1351.0071146245064</v>
      </c>
      <c r="H1494" s="29">
        <f>H1488*J1494</f>
        <v>284.25583003952573</v>
      </c>
      <c r="J1494" s="3">
        <f>K1494/K1489</f>
        <v>4.9407114624505939E-3</v>
      </c>
      <c r="K1494" s="70">
        <v>0.1</v>
      </c>
    </row>
    <row r="1495" spans="1:11" ht="33.75">
      <c r="A1495" s="25"/>
      <c r="B1495" s="26"/>
      <c r="C1495" s="27"/>
      <c r="D1495" s="31" t="s">
        <v>568</v>
      </c>
      <c r="E1495" s="28">
        <f>E1488*J1495</f>
        <v>86.310622529644277</v>
      </c>
      <c r="F1495" s="28">
        <f>F1488*J1495</f>
        <v>894.84714426877485</v>
      </c>
      <c r="G1495" s="28">
        <f>G1488*J1495</f>
        <v>810.60426877470366</v>
      </c>
      <c r="H1495" s="29">
        <f>H1488*J1495</f>
        <v>170.55349802371543</v>
      </c>
      <c r="J1495" s="3">
        <f>K1495/K1489</f>
        <v>2.964426877470356E-3</v>
      </c>
      <c r="K1495" s="70">
        <v>0.06</v>
      </c>
    </row>
    <row r="1496" spans="1:11" ht="22.5">
      <c r="A1496" s="25"/>
      <c r="B1496" s="26"/>
      <c r="C1496" s="27"/>
      <c r="D1496" s="31" t="s">
        <v>569</v>
      </c>
      <c r="E1496" s="28">
        <f>E1488*J1496</f>
        <v>1309.0444416996049</v>
      </c>
      <c r="F1496" s="28">
        <f>F1488*J1496</f>
        <v>13571.848354743084</v>
      </c>
      <c r="G1496" s="28">
        <f>G1488*J1496</f>
        <v>12294.164743083007</v>
      </c>
      <c r="H1496" s="29">
        <f>J1496*H1488</f>
        <v>2586.7280533596841</v>
      </c>
      <c r="J1496" s="3">
        <f>K1496/K1489</f>
        <v>4.4960474308300399E-2</v>
      </c>
      <c r="K1496" s="70">
        <v>0.91</v>
      </c>
    </row>
    <row r="1497" spans="1:11" ht="22.5">
      <c r="A1497" s="25"/>
      <c r="B1497" s="26"/>
      <c r="C1497" s="27"/>
      <c r="D1497" s="31" t="s">
        <v>570</v>
      </c>
      <c r="E1497" s="28">
        <f>E1488*J1497</f>
        <v>302.08717885375495</v>
      </c>
      <c r="F1497" s="28">
        <f>F1488*J1497</f>
        <v>3131.9650049407119</v>
      </c>
      <c r="G1497" s="28">
        <f>G1488*J1497</f>
        <v>2837.1149407114631</v>
      </c>
      <c r="H1497" s="29">
        <f>H1488*J1497</f>
        <v>596.93724308300398</v>
      </c>
      <c r="J1497" s="3">
        <f>K1497/K1489</f>
        <v>1.0375494071146246E-2</v>
      </c>
      <c r="K1497" s="70">
        <v>0.21</v>
      </c>
    </row>
    <row r="1498" spans="1:11" ht="22.5">
      <c r="A1498" s="25"/>
      <c r="B1498" s="26"/>
      <c r="C1498" s="27"/>
      <c r="D1498" s="31" t="s">
        <v>571</v>
      </c>
      <c r="E1498" s="28">
        <f>E1488*J1498</f>
        <v>1970.7592144268779</v>
      </c>
      <c r="F1498" s="28">
        <f>F1488*J1498</f>
        <v>20432.343127470362</v>
      </c>
      <c r="G1498" s="28">
        <f>G1488*J1498</f>
        <v>18508.797470355737</v>
      </c>
      <c r="H1498" s="29">
        <f>H1488*J1498</f>
        <v>3894.3048715415025</v>
      </c>
      <c r="J1498" s="3">
        <f>K1498/K1489</f>
        <v>6.7687747035573134E-2</v>
      </c>
      <c r="K1498" s="70">
        <v>1.37</v>
      </c>
    </row>
    <row r="1499" spans="1:11" ht="22.5">
      <c r="A1499" s="25"/>
      <c r="B1499" s="26"/>
      <c r="C1499" s="27"/>
      <c r="D1499" s="31" t="s">
        <v>572</v>
      </c>
      <c r="E1499" s="28">
        <f>E1488*J1499</f>
        <v>57.540415019762854</v>
      </c>
      <c r="F1499" s="28">
        <f>F1488*J1499</f>
        <v>596.56476284584994</v>
      </c>
      <c r="G1499" s="28">
        <f>G1488*J1499</f>
        <v>540.40284584980247</v>
      </c>
      <c r="H1499" s="29">
        <f>H1488*J1499</f>
        <v>113.70233201581028</v>
      </c>
      <c r="J1499" s="3">
        <f>K1499/K1489</f>
        <v>1.9762845849802375E-3</v>
      </c>
      <c r="K1499" s="70">
        <v>0.04</v>
      </c>
    </row>
    <row r="1500" spans="1:11" ht="90">
      <c r="A1500" s="25"/>
      <c r="B1500" s="26"/>
      <c r="C1500" s="27"/>
      <c r="D1500" s="31" t="s">
        <v>573</v>
      </c>
      <c r="E1500" s="28">
        <f>E1488*J1500</f>
        <v>935.03174407114636</v>
      </c>
      <c r="F1500" s="28">
        <f>F1488*J1500</f>
        <v>9694.1773962450607</v>
      </c>
      <c r="G1500" s="28">
        <f>G1488*J1500</f>
        <v>8781.5462450592895</v>
      </c>
      <c r="H1500" s="29">
        <f>H1488*J1500</f>
        <v>1847.662895256917</v>
      </c>
      <c r="J1500" s="3">
        <f>K1500/K1489</f>
        <v>3.2114624505928856E-2</v>
      </c>
      <c r="K1500" s="70">
        <v>0.65</v>
      </c>
    </row>
    <row r="1501" spans="1:11" ht="56.25">
      <c r="A1501" s="25"/>
      <c r="B1501" s="26"/>
      <c r="C1501" s="27"/>
      <c r="D1501" s="31" t="s">
        <v>574</v>
      </c>
      <c r="E1501" s="28">
        <f>E1488*J1501</f>
        <v>172.62124505928855</v>
      </c>
      <c r="F1501" s="28">
        <f>F1488*J1501</f>
        <v>1789.6942885375497</v>
      </c>
      <c r="G1501" s="28">
        <f>G1488*J1501</f>
        <v>1621.2085375494073</v>
      </c>
      <c r="H1501" s="29">
        <f>H1488*J1501</f>
        <v>341.10699604743087</v>
      </c>
      <c r="J1501" s="3">
        <f>K1501/K1489</f>
        <v>5.9288537549407119E-3</v>
      </c>
      <c r="K1501" s="70">
        <v>0.12</v>
      </c>
    </row>
    <row r="1502" spans="1:11" ht="45">
      <c r="A1502" s="25"/>
      <c r="B1502" s="26"/>
      <c r="C1502" s="27"/>
      <c r="D1502" s="31" t="s">
        <v>575</v>
      </c>
      <c r="E1502" s="28">
        <f>E1488*J1502</f>
        <v>302.08717885375495</v>
      </c>
      <c r="F1502" s="28">
        <f>F1488*J1502</f>
        <v>3131.9650049407119</v>
      </c>
      <c r="G1502" s="28">
        <f>G1488*J1502</f>
        <v>2837.1149407114631</v>
      </c>
      <c r="H1502" s="29">
        <f>H1488*J1502</f>
        <v>596.93724308300398</v>
      </c>
      <c r="J1502" s="3">
        <f>K1502/K1489</f>
        <v>1.0375494071146246E-2</v>
      </c>
      <c r="K1502" s="70">
        <v>0.21</v>
      </c>
    </row>
    <row r="1503" spans="1:11" ht="33.75">
      <c r="A1503" s="25"/>
      <c r="B1503" s="26"/>
      <c r="C1503" s="27"/>
      <c r="D1503" s="31" t="s">
        <v>576</v>
      </c>
      <c r="E1503" s="28">
        <f>J1503*E1488</f>
        <v>1006.9572628458499</v>
      </c>
      <c r="F1503" s="28">
        <f>J1503*F1488</f>
        <v>10439.883349802372</v>
      </c>
      <c r="G1503" s="28">
        <f>J1503*G1488</f>
        <v>9457.0498023715427</v>
      </c>
      <c r="H1503" s="29">
        <f>J1503*H1488</f>
        <v>1989.7908102766798</v>
      </c>
      <c r="J1503" s="3">
        <f>K1503/K1489</f>
        <v>3.4584980237154152E-2</v>
      </c>
      <c r="K1503" s="70">
        <v>0.7</v>
      </c>
    </row>
    <row r="1504" spans="1:11" ht="33.75">
      <c r="A1504" s="25"/>
      <c r="B1504" s="26"/>
      <c r="C1504" s="27"/>
      <c r="D1504" s="31" t="s">
        <v>577</v>
      </c>
      <c r="E1504" s="28">
        <f>J1504*E1488</f>
        <v>676.09987648221352</v>
      </c>
      <c r="F1504" s="28">
        <f>J1504*F1488</f>
        <v>7009.6359634387363</v>
      </c>
      <c r="G1504" s="28">
        <f>J1504*G1488</f>
        <v>6349.7334387351784</v>
      </c>
      <c r="H1504" s="29">
        <f>J1504*H1488</f>
        <v>1336.0024011857709</v>
      </c>
      <c r="J1504" s="3">
        <f>K1504/K1489</f>
        <v>2.3221343873517788E-2</v>
      </c>
      <c r="K1504" s="70">
        <v>0.47</v>
      </c>
    </row>
    <row r="1505" spans="1:11" ht="45">
      <c r="A1505" s="25"/>
      <c r="B1505" s="26"/>
      <c r="C1505" s="27"/>
      <c r="D1505" s="31" t="s">
        <v>578</v>
      </c>
      <c r="E1505" s="28">
        <f>J1505*E1488</f>
        <v>1683.0571393280632</v>
      </c>
      <c r="F1505" s="28">
        <f>J1505*F1488</f>
        <v>17449.519313241108</v>
      </c>
      <c r="G1505" s="28">
        <f>J1505*G1488</f>
        <v>15806.783241106721</v>
      </c>
      <c r="H1505" s="29">
        <f>J1505*H1488</f>
        <v>3325.7932114624505</v>
      </c>
      <c r="J1505" s="3">
        <f>K1505/K1489</f>
        <v>5.7806324110671936E-2</v>
      </c>
      <c r="K1505" s="70">
        <v>1.17</v>
      </c>
    </row>
    <row r="1506" spans="1:11" ht="33.75">
      <c r="A1506" s="25"/>
      <c r="B1506" s="26"/>
      <c r="C1506" s="27"/>
      <c r="D1506" s="31" t="s">
        <v>579</v>
      </c>
      <c r="E1506" s="28">
        <f>J1506*E1488</f>
        <v>3380.4993824110675</v>
      </c>
      <c r="F1506" s="28">
        <f>J1506*F1488</f>
        <v>35048.179817193683</v>
      </c>
      <c r="G1506" s="28">
        <f>J1506*G1488</f>
        <v>31748.667193675894</v>
      </c>
      <c r="H1506" s="29">
        <f>J1506*H1488</f>
        <v>6680.0120059288538</v>
      </c>
      <c r="J1506" s="3">
        <f>K1506/K1489</f>
        <v>0.11610671936758894</v>
      </c>
      <c r="K1506" s="70">
        <v>2.35</v>
      </c>
    </row>
    <row r="1507" spans="1:11" ht="45">
      <c r="A1507" s="25"/>
      <c r="B1507" s="26"/>
      <c r="C1507" s="27"/>
      <c r="D1507" s="31" t="s">
        <v>580</v>
      </c>
      <c r="E1507" s="28">
        <f>J1507*E1488</f>
        <v>1639.9018280632413</v>
      </c>
      <c r="F1507" s="28">
        <f>J1507*F1488</f>
        <v>17002.095741106721</v>
      </c>
      <c r="G1507" s="28">
        <f>J1507*G1488</f>
        <v>15401.48110671937</v>
      </c>
      <c r="H1507" s="29">
        <f>J1507*H1488</f>
        <v>3240.5164624505928</v>
      </c>
      <c r="J1507" s="3">
        <f>K1507/K1489</f>
        <v>5.632411067193676E-2</v>
      </c>
      <c r="K1507" s="70">
        <v>1.1399999999999999</v>
      </c>
    </row>
    <row r="1508" spans="1:11" ht="33.75">
      <c r="A1508" s="25"/>
      <c r="B1508" s="26"/>
      <c r="C1508" s="27"/>
      <c r="D1508" s="31" t="s">
        <v>581</v>
      </c>
      <c r="E1508" s="28">
        <f>J1508*E1488</f>
        <v>2646.8590909090913</v>
      </c>
      <c r="F1508" s="28">
        <f>J1508*F1488</f>
        <v>27441.979090909099</v>
      </c>
      <c r="G1508" s="28">
        <f>J1508*G1488</f>
        <v>24858.530909090918</v>
      </c>
      <c r="H1508" s="29">
        <f>J1508*H1488</f>
        <v>5230.3072727272738</v>
      </c>
      <c r="J1508" s="3">
        <f>K1508/K1489</f>
        <v>9.0909090909090925E-2</v>
      </c>
      <c r="K1508" s="70">
        <v>1.84</v>
      </c>
    </row>
    <row r="1509" spans="1:11" ht="78.75">
      <c r="A1509" s="25"/>
      <c r="B1509" s="26"/>
      <c r="C1509" s="27"/>
      <c r="D1509" s="31" t="s">
        <v>582</v>
      </c>
      <c r="E1509" s="28">
        <f>J1509*E1488</f>
        <v>3754.5120800395262</v>
      </c>
      <c r="F1509" s="28">
        <f>J1509*F1488</f>
        <v>38925.850775691702</v>
      </c>
      <c r="G1509" s="28">
        <f>J1509*G1488</f>
        <v>35261.28569169961</v>
      </c>
      <c r="H1509" s="29">
        <f>J1509*H1488</f>
        <v>7419.0771640316207</v>
      </c>
      <c r="J1509" s="3">
        <f>K1509/K1489</f>
        <v>0.12895256916996048</v>
      </c>
      <c r="K1509" s="70">
        <v>2.61</v>
      </c>
    </row>
    <row r="1510" spans="1:11" ht="22.5">
      <c r="A1510" s="25"/>
      <c r="B1510" s="26"/>
      <c r="C1510" s="27"/>
      <c r="D1510" s="31" t="s">
        <v>583</v>
      </c>
      <c r="E1510" s="28">
        <f>J1510*E1488</f>
        <v>2661.244194664032</v>
      </c>
      <c r="F1510" s="28">
        <f>J1510*F1488</f>
        <v>27591.120281620559</v>
      </c>
      <c r="G1510" s="28">
        <f>J1510*G1488</f>
        <v>24993.631620553366</v>
      </c>
      <c r="H1510" s="29">
        <f>J1510*H1488</f>
        <v>5258.7328557312258</v>
      </c>
      <c r="J1510" s="3">
        <f>K1510/K1489</f>
        <v>9.1403162055335982E-2</v>
      </c>
      <c r="K1510" s="70">
        <v>1.85</v>
      </c>
    </row>
    <row r="1511" spans="1:11" ht="22.5">
      <c r="A1511" s="25"/>
      <c r="B1511" s="26"/>
      <c r="C1511" s="27"/>
      <c r="D1511" s="31" t="s">
        <v>584</v>
      </c>
      <c r="E1511" s="28">
        <f>J1511*E1488</f>
        <v>2704.3995059288541</v>
      </c>
      <c r="F1511" s="28">
        <f>J1511*F1488</f>
        <v>28038.543853754945</v>
      </c>
      <c r="G1511" s="28">
        <f>J1511*G1488</f>
        <v>25398.933754940714</v>
      </c>
      <c r="H1511" s="29">
        <f>J1511*H1488</f>
        <v>5344.0096047430834</v>
      </c>
      <c r="J1511" s="3">
        <f>K1511/K1489</f>
        <v>9.2885375494071151E-2</v>
      </c>
      <c r="K1511" s="70">
        <v>1.88</v>
      </c>
    </row>
    <row r="1512" spans="1:11" ht="67.5">
      <c r="A1512" s="25"/>
      <c r="B1512" s="26"/>
      <c r="C1512" s="27"/>
      <c r="D1512" s="31" t="s">
        <v>585</v>
      </c>
      <c r="E1512" s="28">
        <f>J1512*E1488</f>
        <v>1366.5848567193675</v>
      </c>
      <c r="F1512" s="28">
        <f>J1512*F1488</f>
        <v>14168.413117588934</v>
      </c>
      <c r="G1512" s="28">
        <f>J1512*G1488</f>
        <v>12834.567588932807</v>
      </c>
      <c r="H1512" s="29">
        <f>J1512*H1488</f>
        <v>2700.4303853754941</v>
      </c>
      <c r="J1512" s="3">
        <f>K1512/K1489</f>
        <v>4.6936758893280632E-2</v>
      </c>
      <c r="K1512" s="70">
        <v>0.95</v>
      </c>
    </row>
    <row r="1513" spans="1:11" ht="56.25">
      <c r="A1513" s="25"/>
      <c r="B1513" s="26"/>
      <c r="C1513" s="27"/>
      <c r="D1513" s="31" t="s">
        <v>586</v>
      </c>
      <c r="E1513" s="28">
        <f>J1513*E1488</f>
        <v>1035.7274703557314</v>
      </c>
      <c r="F1513" s="28">
        <f>J1513*F1488</f>
        <v>10738.165731225297</v>
      </c>
      <c r="G1513" s="28">
        <f>J1513*G1488</f>
        <v>9727.2512252964443</v>
      </c>
      <c r="H1513" s="29">
        <f>J1513*H1488</f>
        <v>2046.6419762845851</v>
      </c>
      <c r="J1513" s="3">
        <f>K1513/K1489</f>
        <v>3.5573122529644272E-2</v>
      </c>
      <c r="K1513" s="70">
        <v>0.72</v>
      </c>
    </row>
    <row r="1514" spans="1:11" ht="12.75" customHeight="1">
      <c r="A1514" s="25"/>
      <c r="B1514" s="26"/>
      <c r="C1514" s="27"/>
      <c r="D1514" s="41" t="s">
        <v>26</v>
      </c>
      <c r="E1514" s="23" t="s">
        <v>613</v>
      </c>
      <c r="F1514" s="23" t="s">
        <v>614</v>
      </c>
      <c r="G1514" s="23" t="s">
        <v>615</v>
      </c>
      <c r="H1514" s="60">
        <v>157.29</v>
      </c>
    </row>
    <row r="1515" spans="1:11" ht="13.5" customHeight="1" thickBot="1">
      <c r="A1515" s="33"/>
      <c r="B1515" s="34"/>
      <c r="C1515" s="35"/>
      <c r="D1515" s="43" t="s">
        <v>29</v>
      </c>
      <c r="E1515" s="44"/>
      <c r="F1515" s="44" t="s">
        <v>616</v>
      </c>
      <c r="G1515" s="44" t="s">
        <v>617</v>
      </c>
      <c r="H1515" s="45" t="s">
        <v>34</v>
      </c>
    </row>
    <row r="1516" spans="1:11" customFormat="1" ht="15.75" thickBot="1">
      <c r="A1516" s="38"/>
      <c r="D1516" s="116"/>
      <c r="E1516" s="108"/>
      <c r="F1516" s="108"/>
      <c r="G1516" s="108"/>
      <c r="H1516" s="108"/>
    </row>
    <row r="1517" spans="1:11">
      <c r="A1517" s="13" t="s">
        <v>10</v>
      </c>
      <c r="B1517" s="14" t="s">
        <v>11</v>
      </c>
      <c r="C1517" s="39">
        <v>98</v>
      </c>
      <c r="D1517" s="40" t="s">
        <v>12</v>
      </c>
      <c r="E1517" s="17">
        <v>35114.82</v>
      </c>
      <c r="F1517" s="17">
        <v>358196.33</v>
      </c>
      <c r="G1517" s="17">
        <v>306757.02</v>
      </c>
      <c r="H1517" s="18">
        <v>86554.13</v>
      </c>
    </row>
    <row r="1518" spans="1:11" ht="12.75" customHeight="1">
      <c r="A1518" s="19"/>
      <c r="B1518" s="20"/>
      <c r="C1518" s="21"/>
      <c r="D1518" s="41" t="s">
        <v>13</v>
      </c>
      <c r="E1518" s="28"/>
      <c r="F1518" s="28" t="s">
        <v>618</v>
      </c>
      <c r="G1518" s="28" t="s">
        <v>619</v>
      </c>
      <c r="H1518" s="29" t="s">
        <v>620</v>
      </c>
    </row>
    <row r="1519" spans="1:11" ht="12.75" customHeight="1">
      <c r="A1519" s="25"/>
      <c r="B1519" s="26"/>
      <c r="C1519" s="27"/>
      <c r="D1519" s="41" t="s">
        <v>14</v>
      </c>
      <c r="E1519" s="28">
        <v>26729.49</v>
      </c>
      <c r="F1519" s="28">
        <v>306320.52</v>
      </c>
      <c r="G1519" s="28">
        <v>248225.22</v>
      </c>
      <c r="H1519" s="29">
        <v>84824.79</v>
      </c>
    </row>
    <row r="1520" spans="1:11" ht="12.75" customHeight="1">
      <c r="A1520" s="25"/>
      <c r="B1520" s="26"/>
      <c r="C1520" s="27"/>
      <c r="D1520" s="69" t="s">
        <v>15</v>
      </c>
      <c r="E1520" s="28"/>
      <c r="F1520" s="28"/>
      <c r="G1520" s="28"/>
      <c r="H1520" s="29"/>
      <c r="K1520" s="3">
        <f>K1521+K1522+K1523+K1524+K1525+K1526+K1527+K1528+K1529+K1530+K1531+K1532+K1533+K1534+K1535+K1536+K1537+K1538+K1539+K1540+K1541+K1542+K1543+K1544</f>
        <v>20.239999999999998</v>
      </c>
    </row>
    <row r="1521" spans="1:11" ht="22.5">
      <c r="A1521" s="25"/>
      <c r="B1521" s="26"/>
      <c r="C1521" s="27"/>
      <c r="D1521" s="31" t="s">
        <v>563</v>
      </c>
      <c r="E1521" s="28">
        <f>E1519*J1521</f>
        <v>145.26896739130439</v>
      </c>
      <c r="F1521" s="28">
        <f>F1519*J1521</f>
        <v>1664.7854347826089</v>
      </c>
      <c r="G1521" s="28">
        <f>G1519*J1521</f>
        <v>1349.0501086956524</v>
      </c>
      <c r="H1521" s="29">
        <f>H1519*J1521</f>
        <v>461.00429347826088</v>
      </c>
      <c r="J1521" s="3">
        <f>K1521/K1520</f>
        <v>5.4347826086956529E-3</v>
      </c>
      <c r="K1521" s="70">
        <v>0.11</v>
      </c>
    </row>
    <row r="1522" spans="1:11" ht="12.75" customHeight="1">
      <c r="A1522" s="25"/>
      <c r="B1522" s="26"/>
      <c r="C1522" s="27"/>
      <c r="D1522" s="31" t="s">
        <v>564</v>
      </c>
      <c r="E1522" s="28"/>
      <c r="F1522" s="28"/>
      <c r="G1522" s="28"/>
      <c r="H1522" s="29"/>
      <c r="J1522" s="3">
        <f>K1522/K1520</f>
        <v>1.1363636363636366E-2</v>
      </c>
      <c r="K1522" s="70">
        <v>0.23</v>
      </c>
    </row>
    <row r="1523" spans="1:11" ht="22.5">
      <c r="A1523" s="25"/>
      <c r="B1523" s="26"/>
      <c r="C1523" s="27"/>
      <c r="D1523" s="31" t="s">
        <v>565</v>
      </c>
      <c r="E1523" s="28">
        <f>E1519*J1523</f>
        <v>594.28213932806341</v>
      </c>
      <c r="F1523" s="28">
        <f>F1519*J1523</f>
        <v>6810.4858695652192</v>
      </c>
      <c r="G1523" s="28">
        <f>G1519*J1523</f>
        <v>5518.8413537549413</v>
      </c>
      <c r="H1523" s="29">
        <f>H1519*J1523</f>
        <v>1885.92665513834</v>
      </c>
      <c r="J1523" s="3">
        <f>K1523/K1520</f>
        <v>2.2233201581027671E-2</v>
      </c>
      <c r="K1523" s="70">
        <v>0.45</v>
      </c>
    </row>
    <row r="1524" spans="1:11" ht="33.75">
      <c r="A1524" s="25"/>
      <c r="B1524" s="26"/>
      <c r="C1524" s="27"/>
      <c r="D1524" s="31" t="s">
        <v>566</v>
      </c>
      <c r="E1524" s="28">
        <f>E1519*J1524</f>
        <v>132.06269762845852</v>
      </c>
      <c r="F1524" s="28">
        <f>F1519*J1524</f>
        <v>1513.4413043478264</v>
      </c>
      <c r="G1524" s="28">
        <f>G1519*J1524</f>
        <v>1226.4091897233204</v>
      </c>
      <c r="H1524" s="29">
        <f>H1519*J1524</f>
        <v>419.09481225296446</v>
      </c>
      <c r="J1524" s="3">
        <f>K1524/K1520</f>
        <v>4.9407114624505939E-3</v>
      </c>
      <c r="K1524" s="70">
        <v>0.1</v>
      </c>
    </row>
    <row r="1525" spans="1:11" ht="33.75">
      <c r="A1525" s="25"/>
      <c r="B1525" s="26"/>
      <c r="C1525" s="27"/>
      <c r="D1525" s="31" t="s">
        <v>567</v>
      </c>
      <c r="E1525" s="28">
        <f>E1519*J1525</f>
        <v>132.06269762845852</v>
      </c>
      <c r="F1525" s="28">
        <f>F1519*J1525</f>
        <v>1513.4413043478264</v>
      </c>
      <c r="G1525" s="28">
        <f>G1519*J1525</f>
        <v>1226.4091897233204</v>
      </c>
      <c r="H1525" s="29">
        <f>H1519*J1525</f>
        <v>419.09481225296446</v>
      </c>
      <c r="J1525" s="3">
        <f>K1525/K1520</f>
        <v>4.9407114624505939E-3</v>
      </c>
      <c r="K1525" s="70">
        <v>0.1</v>
      </c>
    </row>
    <row r="1526" spans="1:11" ht="33.75">
      <c r="A1526" s="25"/>
      <c r="B1526" s="26"/>
      <c r="C1526" s="27"/>
      <c r="D1526" s="31" t="s">
        <v>568</v>
      </c>
      <c r="E1526" s="28">
        <f>E1519*J1526</f>
        <v>79.237618577075111</v>
      </c>
      <c r="F1526" s="28">
        <f>F1519*J1526</f>
        <v>908.06478260869574</v>
      </c>
      <c r="G1526" s="28">
        <f>G1519*J1526</f>
        <v>735.84551383399219</v>
      </c>
      <c r="H1526" s="29">
        <f>H1519*J1526</f>
        <v>251.45688735177865</v>
      </c>
      <c r="J1526" s="3">
        <f>K1526/K1520</f>
        <v>2.964426877470356E-3</v>
      </c>
      <c r="K1526" s="70">
        <v>0.06</v>
      </c>
    </row>
    <row r="1527" spans="1:11" ht="22.5">
      <c r="A1527" s="25"/>
      <c r="B1527" s="26"/>
      <c r="C1527" s="27"/>
      <c r="D1527" s="31" t="s">
        <v>569</v>
      </c>
      <c r="E1527" s="28">
        <f>E1519*J1527</f>
        <v>1201.7705484189726</v>
      </c>
      <c r="F1527" s="28">
        <f>F1519*J1527</f>
        <v>13772.31586956522</v>
      </c>
      <c r="G1527" s="28">
        <f>G1519*J1527</f>
        <v>11160.323626482215</v>
      </c>
      <c r="H1527" s="29">
        <f>J1527*H1519</f>
        <v>3813.7627915019762</v>
      </c>
      <c r="J1527" s="3">
        <f>K1527/K1520</f>
        <v>4.4960474308300399E-2</v>
      </c>
      <c r="K1527" s="70">
        <v>0.91</v>
      </c>
    </row>
    <row r="1528" spans="1:11" ht="22.5">
      <c r="A1528" s="25"/>
      <c r="B1528" s="26"/>
      <c r="C1528" s="27"/>
      <c r="D1528" s="31" t="s">
        <v>570</v>
      </c>
      <c r="E1528" s="28">
        <f>E1519*J1528</f>
        <v>277.33166501976291</v>
      </c>
      <c r="F1528" s="28">
        <f>F1519*J1528</f>
        <v>3178.2267391304354</v>
      </c>
      <c r="G1528" s="28">
        <f>G1519*J1528</f>
        <v>2575.4592984189726</v>
      </c>
      <c r="H1528" s="29">
        <f>H1519*J1528</f>
        <v>880.09910573122534</v>
      </c>
      <c r="J1528" s="3">
        <f>K1528/K1520</f>
        <v>1.0375494071146246E-2</v>
      </c>
      <c r="K1528" s="70">
        <v>0.21</v>
      </c>
    </row>
    <row r="1529" spans="1:11" ht="22.5">
      <c r="A1529" s="25"/>
      <c r="B1529" s="26"/>
      <c r="C1529" s="27"/>
      <c r="D1529" s="31" t="s">
        <v>571</v>
      </c>
      <c r="E1529" s="28">
        <f>E1519*J1529</f>
        <v>1809.2589575098818</v>
      </c>
      <c r="F1529" s="28">
        <f>F1519*J1529</f>
        <v>20734.145869565222</v>
      </c>
      <c r="G1529" s="28">
        <f>G1519*J1529</f>
        <v>16801.805899209488</v>
      </c>
      <c r="H1529" s="29">
        <f>H1519*J1529</f>
        <v>5741.5989278656134</v>
      </c>
      <c r="J1529" s="3">
        <f>K1529/K1520</f>
        <v>6.7687747035573134E-2</v>
      </c>
      <c r="K1529" s="70">
        <v>1.37</v>
      </c>
    </row>
    <row r="1530" spans="1:11" ht="22.5">
      <c r="A1530" s="25"/>
      <c r="B1530" s="26"/>
      <c r="C1530" s="27"/>
      <c r="D1530" s="31" t="s">
        <v>572</v>
      </c>
      <c r="E1530" s="28">
        <f>E1519*J1530</f>
        <v>52.825079051383412</v>
      </c>
      <c r="F1530" s="28">
        <f>F1519*J1530</f>
        <v>605.37652173913057</v>
      </c>
      <c r="G1530" s="28">
        <f>G1519*J1530</f>
        <v>490.56367588932812</v>
      </c>
      <c r="H1530" s="29">
        <f>H1519*J1530</f>
        <v>167.63792490118578</v>
      </c>
      <c r="J1530" s="3">
        <f>K1530/K1520</f>
        <v>1.9762845849802375E-3</v>
      </c>
      <c r="K1530" s="70">
        <v>0.04</v>
      </c>
    </row>
    <row r="1531" spans="1:11" ht="90">
      <c r="A1531" s="25"/>
      <c r="B1531" s="26"/>
      <c r="C1531" s="27"/>
      <c r="D1531" s="31" t="s">
        <v>573</v>
      </c>
      <c r="E1531" s="28">
        <f>E1519*J1531</f>
        <v>858.40753458498034</v>
      </c>
      <c r="F1531" s="28">
        <f>F1519*J1531</f>
        <v>9837.3684782608707</v>
      </c>
      <c r="G1531" s="28">
        <f>G1519*J1531</f>
        <v>7971.6597332015817</v>
      </c>
      <c r="H1531" s="29">
        <f>H1519*J1531</f>
        <v>2724.1162796442686</v>
      </c>
      <c r="J1531" s="3">
        <f>K1531/K1520</f>
        <v>3.2114624505928856E-2</v>
      </c>
      <c r="K1531" s="70">
        <v>0.65</v>
      </c>
    </row>
    <row r="1532" spans="1:11" ht="56.25">
      <c r="A1532" s="25"/>
      <c r="B1532" s="26"/>
      <c r="C1532" s="27"/>
      <c r="D1532" s="31" t="s">
        <v>574</v>
      </c>
      <c r="E1532" s="28">
        <f>E1519*J1532</f>
        <v>158.47523715415022</v>
      </c>
      <c r="F1532" s="28">
        <f>F1519*J1532</f>
        <v>1816.1295652173915</v>
      </c>
      <c r="G1532" s="28">
        <f>G1519*J1532</f>
        <v>1471.6910276679844</v>
      </c>
      <c r="H1532" s="29">
        <f>H1519*J1532</f>
        <v>502.91377470355729</v>
      </c>
      <c r="J1532" s="3">
        <f>K1532/K1520</f>
        <v>5.9288537549407119E-3</v>
      </c>
      <c r="K1532" s="70">
        <v>0.12</v>
      </c>
    </row>
    <row r="1533" spans="1:11" ht="45">
      <c r="A1533" s="25"/>
      <c r="B1533" s="26"/>
      <c r="C1533" s="27"/>
      <c r="D1533" s="31" t="s">
        <v>575</v>
      </c>
      <c r="E1533" s="28">
        <f>E1519*J1533</f>
        <v>277.33166501976291</v>
      </c>
      <c r="F1533" s="28">
        <f>F1519*J1533</f>
        <v>3178.2267391304354</v>
      </c>
      <c r="G1533" s="28">
        <f>G1519*J1533</f>
        <v>2575.4592984189726</v>
      </c>
      <c r="H1533" s="29">
        <f>H1519*J1533</f>
        <v>880.09910573122534</v>
      </c>
      <c r="J1533" s="3">
        <f>K1533/K1520</f>
        <v>1.0375494071146246E-2</v>
      </c>
      <c r="K1533" s="70">
        <v>0.21</v>
      </c>
    </row>
    <row r="1534" spans="1:11" ht="33.75">
      <c r="A1534" s="25"/>
      <c r="B1534" s="26"/>
      <c r="C1534" s="27"/>
      <c r="D1534" s="31" t="s">
        <v>576</v>
      </c>
      <c r="E1534" s="28">
        <f>J1534*E1519</f>
        <v>924.43888339920954</v>
      </c>
      <c r="F1534" s="28">
        <f>J1534*F1519</f>
        <v>10594.089130434784</v>
      </c>
      <c r="G1534" s="28">
        <f>J1534*G1519</f>
        <v>8584.8643280632423</v>
      </c>
      <c r="H1534" s="29">
        <f>J1534*H1519</f>
        <v>2933.6636857707508</v>
      </c>
      <c r="J1534" s="3">
        <f>K1534/K1520</f>
        <v>3.4584980237154152E-2</v>
      </c>
      <c r="K1534" s="70">
        <v>0.7</v>
      </c>
    </row>
    <row r="1535" spans="1:11" ht="33.75">
      <c r="A1535" s="25"/>
      <c r="B1535" s="26"/>
      <c r="C1535" s="27"/>
      <c r="D1535" s="31" t="s">
        <v>577</v>
      </c>
      <c r="E1535" s="28">
        <f>J1535*E1519</f>
        <v>620.69467885375502</v>
      </c>
      <c r="F1535" s="28">
        <f>J1535*F1519</f>
        <v>7113.1741304347834</v>
      </c>
      <c r="G1535" s="28">
        <f>J1535*G1519</f>
        <v>5764.1231916996048</v>
      </c>
      <c r="H1535" s="29">
        <f>J1535*H1519</f>
        <v>1969.7456175889329</v>
      </c>
      <c r="J1535" s="3">
        <f>K1535/K1520</f>
        <v>2.3221343873517788E-2</v>
      </c>
      <c r="K1535" s="70">
        <v>0.47</v>
      </c>
    </row>
    <row r="1536" spans="1:11" ht="45">
      <c r="A1536" s="25"/>
      <c r="B1536" s="26"/>
      <c r="C1536" s="27"/>
      <c r="D1536" s="31" t="s">
        <v>578</v>
      </c>
      <c r="E1536" s="28">
        <f>J1536*E1519</f>
        <v>1545.1335622529646</v>
      </c>
      <c r="F1536" s="28">
        <f>J1536*F1519</f>
        <v>17707.263260869568</v>
      </c>
      <c r="G1536" s="28">
        <f>J1536*G1519</f>
        <v>14348.987519762846</v>
      </c>
      <c r="H1536" s="29">
        <f>J1536*H1519</f>
        <v>4903.4093033596837</v>
      </c>
      <c r="J1536" s="3">
        <f>K1536/K1520</f>
        <v>5.7806324110671936E-2</v>
      </c>
      <c r="K1536" s="70">
        <v>1.17</v>
      </c>
    </row>
    <row r="1537" spans="1:11" ht="33.75">
      <c r="A1537" s="25"/>
      <c r="B1537" s="26"/>
      <c r="C1537" s="27"/>
      <c r="D1537" s="31" t="s">
        <v>579</v>
      </c>
      <c r="E1537" s="28">
        <f>J1537*E1519</f>
        <v>3103.4733942687753</v>
      </c>
      <c r="F1537" s="28">
        <f>J1537*F1519</f>
        <v>35565.870652173915</v>
      </c>
      <c r="G1537" s="28">
        <f>J1537*G1519</f>
        <v>28820.615958498027</v>
      </c>
      <c r="H1537" s="29">
        <f>J1537*H1519</f>
        <v>9848.7280879446644</v>
      </c>
      <c r="J1537" s="3">
        <f>K1537/K1520</f>
        <v>0.11610671936758894</v>
      </c>
      <c r="K1537" s="70">
        <v>2.35</v>
      </c>
    </row>
    <row r="1538" spans="1:11" ht="45">
      <c r="A1538" s="25"/>
      <c r="B1538" s="26"/>
      <c r="C1538" s="27"/>
      <c r="D1538" s="31" t="s">
        <v>580</v>
      </c>
      <c r="E1538" s="28">
        <f>J1538*E1519</f>
        <v>1505.5147529644271</v>
      </c>
      <c r="F1538" s="28">
        <f>J1538*F1519</f>
        <v>17253.230869565217</v>
      </c>
      <c r="G1538" s="28">
        <f>J1538*G1519</f>
        <v>13981.06476284585</v>
      </c>
      <c r="H1538" s="29">
        <f>J1538*H1519</f>
        <v>4777.6808596837946</v>
      </c>
      <c r="J1538" s="3">
        <f>K1538/K1520</f>
        <v>5.632411067193676E-2</v>
      </c>
      <c r="K1538" s="70">
        <v>1.1399999999999999</v>
      </c>
    </row>
    <row r="1539" spans="1:11" ht="33.75">
      <c r="A1539" s="25"/>
      <c r="B1539" s="26"/>
      <c r="C1539" s="27"/>
      <c r="D1539" s="31" t="s">
        <v>581</v>
      </c>
      <c r="E1539" s="28">
        <f>J1539*E1519</f>
        <v>2429.9536363636371</v>
      </c>
      <c r="F1539" s="28">
        <f>J1539*F1519</f>
        <v>27847.320000000007</v>
      </c>
      <c r="G1539" s="28">
        <f>J1539*G1519</f>
        <v>22565.929090909096</v>
      </c>
      <c r="H1539" s="29">
        <f>J1539*H1519</f>
        <v>7711.3445454545463</v>
      </c>
      <c r="J1539" s="3">
        <f>K1539/K1520</f>
        <v>9.0909090909090925E-2</v>
      </c>
      <c r="K1539" s="70">
        <v>1.84</v>
      </c>
    </row>
    <row r="1540" spans="1:11" ht="78.75">
      <c r="A1540" s="25"/>
      <c r="B1540" s="26"/>
      <c r="C1540" s="27"/>
      <c r="D1540" s="31" t="s">
        <v>582</v>
      </c>
      <c r="E1540" s="28">
        <f>J1540*E1519</f>
        <v>3446.8364081027671</v>
      </c>
      <c r="F1540" s="28">
        <f>J1540*F1519</f>
        <v>39500.818043478263</v>
      </c>
      <c r="G1540" s="28">
        <f>J1540*G1519</f>
        <v>32009.279851778658</v>
      </c>
      <c r="H1540" s="29">
        <f>J1540*H1519</f>
        <v>10938.374599802371</v>
      </c>
      <c r="J1540" s="3">
        <f>K1540/K1520</f>
        <v>0.12895256916996048</v>
      </c>
      <c r="K1540" s="70">
        <v>2.61</v>
      </c>
    </row>
    <row r="1541" spans="1:11" ht="22.5">
      <c r="A1541" s="25"/>
      <c r="B1541" s="26"/>
      <c r="C1541" s="27"/>
      <c r="D1541" s="31" t="s">
        <v>583</v>
      </c>
      <c r="E1541" s="28">
        <f>J1541*E1519</f>
        <v>2443.1599061264828</v>
      </c>
      <c r="F1541" s="28">
        <f>J1541*F1519</f>
        <v>27998.664130434787</v>
      </c>
      <c r="G1541" s="28">
        <f>J1541*G1519</f>
        <v>22688.570009881427</v>
      </c>
      <c r="H1541" s="29">
        <f>J1541*H1519</f>
        <v>7753.2540266798424</v>
      </c>
      <c r="J1541" s="3">
        <f>K1541/K1520</f>
        <v>9.1403162055335982E-2</v>
      </c>
      <c r="K1541" s="70">
        <v>1.85</v>
      </c>
    </row>
    <row r="1542" spans="1:11" ht="22.5">
      <c r="A1542" s="25"/>
      <c r="B1542" s="26"/>
      <c r="C1542" s="27"/>
      <c r="D1542" s="31" t="s">
        <v>584</v>
      </c>
      <c r="E1542" s="28">
        <f>J1542*E1519</f>
        <v>2482.7787154150201</v>
      </c>
      <c r="F1542" s="28">
        <f>J1542*F1519</f>
        <v>28452.696521739133</v>
      </c>
      <c r="G1542" s="28">
        <f>J1542*G1519</f>
        <v>23056.492766798419</v>
      </c>
      <c r="H1542" s="29">
        <f>J1542*H1519</f>
        <v>7878.9824703557315</v>
      </c>
      <c r="J1542" s="3">
        <f>K1542/K1520</f>
        <v>9.2885375494071151E-2</v>
      </c>
      <c r="K1542" s="70">
        <v>1.88</v>
      </c>
    </row>
    <row r="1543" spans="1:11" ht="67.5">
      <c r="A1543" s="25"/>
      <c r="B1543" s="26"/>
      <c r="C1543" s="27"/>
      <c r="D1543" s="31" t="s">
        <v>585</v>
      </c>
      <c r="E1543" s="28">
        <f>J1543*E1519</f>
        <v>1254.5956274703558</v>
      </c>
      <c r="F1543" s="28">
        <f>J1543*F1519</f>
        <v>14377.692391304348</v>
      </c>
      <c r="G1543" s="28">
        <f>J1543*G1519</f>
        <v>11650.887302371542</v>
      </c>
      <c r="H1543" s="29">
        <f>J1543*H1519</f>
        <v>3981.4007164031618</v>
      </c>
      <c r="J1543" s="3">
        <f>K1543/K1520</f>
        <v>4.6936758893280632E-2</v>
      </c>
      <c r="K1543" s="70">
        <v>0.95</v>
      </c>
    </row>
    <row r="1544" spans="1:11" ht="56.25">
      <c r="A1544" s="25"/>
      <c r="B1544" s="26"/>
      <c r="C1544" s="27"/>
      <c r="D1544" s="31" t="s">
        <v>586</v>
      </c>
      <c r="E1544" s="28">
        <f>J1544*E1519</f>
        <v>950.85142292490127</v>
      </c>
      <c r="F1544" s="28">
        <f>J1544*F1519</f>
        <v>10896.777391304349</v>
      </c>
      <c r="G1544" s="28">
        <f>J1544*G1519</f>
        <v>8830.1461660079058</v>
      </c>
      <c r="H1544" s="29">
        <f>J1544*H1519</f>
        <v>3017.4826482213439</v>
      </c>
      <c r="J1544" s="3">
        <f>K1544/K1520</f>
        <v>3.5573122529644272E-2</v>
      </c>
      <c r="K1544" s="70">
        <v>0.72</v>
      </c>
    </row>
    <row r="1545" spans="1:11" ht="12.75" customHeight="1">
      <c r="A1545" s="25"/>
      <c r="B1545" s="26"/>
      <c r="C1545" s="27"/>
      <c r="D1545" s="41" t="s">
        <v>26</v>
      </c>
      <c r="E1545" s="28" t="s">
        <v>621</v>
      </c>
      <c r="F1545" s="28" t="s">
        <v>622</v>
      </c>
      <c r="G1545" s="28" t="s">
        <v>623</v>
      </c>
      <c r="H1545" s="29">
        <v>-99.22</v>
      </c>
    </row>
    <row r="1546" spans="1:11" ht="13.5" customHeight="1" thickBot="1">
      <c r="A1546" s="33"/>
      <c r="B1546" s="34"/>
      <c r="C1546" s="35"/>
      <c r="D1546" s="43" t="s">
        <v>29</v>
      </c>
      <c r="E1546" s="44"/>
      <c r="F1546" s="44" t="s">
        <v>624</v>
      </c>
      <c r="G1546" s="44" t="s">
        <v>625</v>
      </c>
      <c r="H1546" s="51">
        <v>-42.88</v>
      </c>
    </row>
    <row r="1547" spans="1:11" customFormat="1" ht="15.75" thickBot="1">
      <c r="A1547" s="38"/>
      <c r="D1547" s="116"/>
      <c r="E1547" s="108"/>
      <c r="F1547" s="108"/>
      <c r="G1547" s="108"/>
      <c r="H1547" s="108"/>
    </row>
    <row r="1548" spans="1:11">
      <c r="A1548" s="13" t="s">
        <v>10</v>
      </c>
      <c r="B1548" s="14" t="s">
        <v>11</v>
      </c>
      <c r="C1548" s="39">
        <v>99</v>
      </c>
      <c r="D1548" s="40" t="s">
        <v>12</v>
      </c>
      <c r="E1548" s="17">
        <v>32838.86</v>
      </c>
      <c r="F1548" s="17">
        <v>346135.77</v>
      </c>
      <c r="G1548" s="17">
        <v>292054.58</v>
      </c>
      <c r="H1548" s="18">
        <v>86920.05</v>
      </c>
    </row>
    <row r="1549" spans="1:11" ht="12.75" customHeight="1">
      <c r="A1549" s="19"/>
      <c r="B1549" s="20"/>
      <c r="C1549" s="21"/>
      <c r="D1549" s="41" t="s">
        <v>13</v>
      </c>
      <c r="E1549" s="23"/>
      <c r="F1549" s="23" t="s">
        <v>626</v>
      </c>
      <c r="G1549" s="23" t="s">
        <v>627</v>
      </c>
      <c r="H1549" s="24" t="s">
        <v>628</v>
      </c>
    </row>
    <row r="1550" spans="1:11" ht="12.75" customHeight="1">
      <c r="A1550" s="25"/>
      <c r="B1550" s="26"/>
      <c r="C1550" s="27"/>
      <c r="D1550" s="41" t="s">
        <v>14</v>
      </c>
      <c r="E1550" s="23">
        <v>25013.96</v>
      </c>
      <c r="F1550" s="23">
        <v>305912.5</v>
      </c>
      <c r="G1550" s="23">
        <v>248552.75</v>
      </c>
      <c r="H1550" s="24">
        <v>82373.710000000006</v>
      </c>
    </row>
    <row r="1551" spans="1:11" ht="12.75" customHeight="1">
      <c r="A1551" s="25"/>
      <c r="B1551" s="26"/>
      <c r="C1551" s="27"/>
      <c r="D1551" s="69" t="s">
        <v>15</v>
      </c>
      <c r="E1551" s="28"/>
      <c r="F1551" s="28"/>
      <c r="G1551" s="28"/>
      <c r="H1551" s="29"/>
      <c r="K1551" s="3">
        <f>K1552+K1553+K1554+K1555+K1556+K1557+K1558+K1559+K1560+K1561+K1562+K1563+K1564+K1565+K1566+K1567+K1568+K1569+K1570+K1571+K1572+K1573+K1574+K1575</f>
        <v>20.239999999999998</v>
      </c>
    </row>
    <row r="1552" spans="1:11" ht="22.5">
      <c r="A1552" s="25"/>
      <c r="B1552" s="26"/>
      <c r="C1552" s="27"/>
      <c r="D1552" s="31" t="s">
        <v>563</v>
      </c>
      <c r="E1552" s="28">
        <f>E1550*J1552</f>
        <v>135.94543478260871</v>
      </c>
      <c r="F1552" s="28">
        <f>F1550*J1552</f>
        <v>1662.567934782609</v>
      </c>
      <c r="G1552" s="28">
        <f>G1550*J1552</f>
        <v>1350.8301630434785</v>
      </c>
      <c r="H1552" s="29">
        <f>H1550*J1552</f>
        <v>447.68320652173924</v>
      </c>
      <c r="J1552" s="3">
        <f>K1552/K1551</f>
        <v>5.4347826086956529E-3</v>
      </c>
      <c r="K1552" s="70">
        <v>0.11</v>
      </c>
    </row>
    <row r="1553" spans="1:11" ht="12.75" customHeight="1">
      <c r="A1553" s="25"/>
      <c r="B1553" s="26"/>
      <c r="C1553" s="27"/>
      <c r="D1553" s="31" t="s">
        <v>564</v>
      </c>
      <c r="E1553" s="28"/>
      <c r="F1553" s="28"/>
      <c r="G1553" s="28"/>
      <c r="H1553" s="29"/>
      <c r="J1553" s="3">
        <f>K1553/K1551</f>
        <v>1.1363636363636366E-2</v>
      </c>
      <c r="K1553" s="70">
        <v>0.23</v>
      </c>
    </row>
    <row r="1554" spans="1:11" ht="22.5">
      <c r="A1554" s="25"/>
      <c r="B1554" s="26"/>
      <c r="C1554" s="27"/>
      <c r="D1554" s="31" t="s">
        <v>565</v>
      </c>
      <c r="E1554" s="28">
        <f>E1550*J1554</f>
        <v>556.14041501976294</v>
      </c>
      <c r="F1554" s="28">
        <f>F1550*J1554</f>
        <v>6801.4142786561279</v>
      </c>
      <c r="G1554" s="28">
        <f>G1550*J1554</f>
        <v>5526.1233942687759</v>
      </c>
      <c r="H1554" s="29">
        <f>H1550*J1554</f>
        <v>1831.4312994071151</v>
      </c>
      <c r="J1554" s="3">
        <f>K1554/K1551</f>
        <v>2.2233201581027671E-2</v>
      </c>
      <c r="K1554" s="70">
        <v>0.45</v>
      </c>
    </row>
    <row r="1555" spans="1:11" ht="33.75">
      <c r="A1555" s="25"/>
      <c r="B1555" s="26"/>
      <c r="C1555" s="27"/>
      <c r="D1555" s="31" t="s">
        <v>566</v>
      </c>
      <c r="E1555" s="28">
        <f>E1550*J1555</f>
        <v>123.58675889328065</v>
      </c>
      <c r="F1555" s="28">
        <f>F1550*J1555</f>
        <v>1511.4253952569172</v>
      </c>
      <c r="G1555" s="28">
        <f>G1550*J1555</f>
        <v>1228.0274209486167</v>
      </c>
      <c r="H1555" s="29">
        <f>H1550*J1555</f>
        <v>406.98473320158115</v>
      </c>
      <c r="J1555" s="3">
        <f>K1555/K1551</f>
        <v>4.9407114624505939E-3</v>
      </c>
      <c r="K1555" s="70">
        <v>0.1</v>
      </c>
    </row>
    <row r="1556" spans="1:11" ht="33.75">
      <c r="A1556" s="25"/>
      <c r="B1556" s="26"/>
      <c r="C1556" s="27"/>
      <c r="D1556" s="31" t="s">
        <v>567</v>
      </c>
      <c r="E1556" s="28">
        <f>E1550*J1556</f>
        <v>123.58675889328065</v>
      </c>
      <c r="F1556" s="28">
        <f>F1550*J1556</f>
        <v>1511.4253952569172</v>
      </c>
      <c r="G1556" s="28">
        <f>G1550*J1556</f>
        <v>1228.0274209486167</v>
      </c>
      <c r="H1556" s="29">
        <f>H1550*J1556</f>
        <v>406.98473320158115</v>
      </c>
      <c r="J1556" s="3">
        <f>K1556/K1551</f>
        <v>4.9407114624505939E-3</v>
      </c>
      <c r="K1556" s="70">
        <v>0.1</v>
      </c>
    </row>
    <row r="1557" spans="1:11" ht="33.75">
      <c r="A1557" s="25"/>
      <c r="B1557" s="26"/>
      <c r="C1557" s="27"/>
      <c r="D1557" s="31" t="s">
        <v>568</v>
      </c>
      <c r="E1557" s="28">
        <f>E1550*J1557</f>
        <v>74.152055335968384</v>
      </c>
      <c r="F1557" s="28">
        <f>F1550*J1557</f>
        <v>906.85523715415025</v>
      </c>
      <c r="G1557" s="28">
        <f>G1550*J1557</f>
        <v>736.81645256917</v>
      </c>
      <c r="H1557" s="29">
        <f>H1550*J1557</f>
        <v>244.19083992094866</v>
      </c>
      <c r="J1557" s="3">
        <f>K1557/K1551</f>
        <v>2.964426877470356E-3</v>
      </c>
      <c r="K1557" s="70">
        <v>0.06</v>
      </c>
    </row>
    <row r="1558" spans="1:11" ht="22.5">
      <c r="A1558" s="25"/>
      <c r="B1558" s="26"/>
      <c r="C1558" s="27"/>
      <c r="D1558" s="31" t="s">
        <v>569</v>
      </c>
      <c r="E1558" s="28">
        <f>E1550*J1558</f>
        <v>1124.6395059288539</v>
      </c>
      <c r="F1558" s="28">
        <f>F1550*J1558</f>
        <v>13753.971096837946</v>
      </c>
      <c r="G1558" s="28">
        <f>G1550*J1558</f>
        <v>11175.049530632412</v>
      </c>
      <c r="H1558" s="29">
        <f>J1558*H1550</f>
        <v>3703.5610721343878</v>
      </c>
      <c r="J1558" s="3">
        <f>K1558/K1551</f>
        <v>4.4960474308300399E-2</v>
      </c>
      <c r="K1558" s="70">
        <v>0.91</v>
      </c>
    </row>
    <row r="1559" spans="1:11" ht="22.5">
      <c r="A1559" s="25"/>
      <c r="B1559" s="26"/>
      <c r="C1559" s="27"/>
      <c r="D1559" s="31" t="s">
        <v>570</v>
      </c>
      <c r="E1559" s="28">
        <f>E1550*J1559</f>
        <v>259.53219367588935</v>
      </c>
      <c r="F1559" s="28">
        <f>F1550*J1559</f>
        <v>3173.993330039526</v>
      </c>
      <c r="G1559" s="28">
        <f>G1550*J1559</f>
        <v>2578.857583992095</v>
      </c>
      <c r="H1559" s="29">
        <f>H1550*J1559</f>
        <v>854.66793972332027</v>
      </c>
      <c r="J1559" s="3">
        <f>K1559/K1551</f>
        <v>1.0375494071146246E-2</v>
      </c>
      <c r="K1559" s="70">
        <v>0.21</v>
      </c>
    </row>
    <row r="1560" spans="1:11" ht="22.5">
      <c r="A1560" s="25"/>
      <c r="B1560" s="26"/>
      <c r="C1560" s="27"/>
      <c r="D1560" s="31" t="s">
        <v>571</v>
      </c>
      <c r="E1560" s="28">
        <f>E1550*J1560</f>
        <v>1693.138596837945</v>
      </c>
      <c r="F1560" s="28">
        <f>F1550*J1560</f>
        <v>20706.527915019768</v>
      </c>
      <c r="G1560" s="28">
        <f>G1550*J1560</f>
        <v>16823.975666996052</v>
      </c>
      <c r="H1560" s="29">
        <f>H1550*J1560</f>
        <v>5575.6908448616614</v>
      </c>
      <c r="J1560" s="3">
        <f>K1560/K1551</f>
        <v>6.7687747035573134E-2</v>
      </c>
      <c r="K1560" s="70">
        <v>1.37</v>
      </c>
    </row>
    <row r="1561" spans="1:11" ht="22.5">
      <c r="A1561" s="25"/>
      <c r="B1561" s="26"/>
      <c r="C1561" s="27"/>
      <c r="D1561" s="31" t="s">
        <v>572</v>
      </c>
      <c r="E1561" s="28">
        <f>E1550*J1561</f>
        <v>49.434703557312261</v>
      </c>
      <c r="F1561" s="28">
        <f>F1550*J1561</f>
        <v>604.57015810276687</v>
      </c>
      <c r="G1561" s="28">
        <f>G1550*J1561</f>
        <v>491.21096837944674</v>
      </c>
      <c r="H1561" s="29">
        <f>H1550*J1561</f>
        <v>162.79389328063246</v>
      </c>
      <c r="J1561" s="3">
        <f>K1561/K1551</f>
        <v>1.9762845849802375E-3</v>
      </c>
      <c r="K1561" s="70">
        <v>0.04</v>
      </c>
    </row>
    <row r="1562" spans="1:11" ht="90">
      <c r="A1562" s="25"/>
      <c r="B1562" s="26"/>
      <c r="C1562" s="27"/>
      <c r="D1562" s="31" t="s">
        <v>573</v>
      </c>
      <c r="E1562" s="28">
        <f>E1550*J1562</f>
        <v>803.31393280632415</v>
      </c>
      <c r="F1562" s="28">
        <f>F1550*J1562</f>
        <v>9824.2650691699619</v>
      </c>
      <c r="G1562" s="28">
        <f>G1550*J1562</f>
        <v>7982.178236166008</v>
      </c>
      <c r="H1562" s="29">
        <f>H1550*J1562</f>
        <v>2645.4007658102769</v>
      </c>
      <c r="J1562" s="3">
        <f>K1562/K1551</f>
        <v>3.2114624505928856E-2</v>
      </c>
      <c r="K1562" s="70">
        <v>0.65</v>
      </c>
    </row>
    <row r="1563" spans="1:11" ht="56.25">
      <c r="A1563" s="25"/>
      <c r="B1563" s="26"/>
      <c r="C1563" s="27"/>
      <c r="D1563" s="31" t="s">
        <v>574</v>
      </c>
      <c r="E1563" s="28">
        <f>E1550*J1563</f>
        <v>148.30411067193677</v>
      </c>
      <c r="F1563" s="28">
        <f>F1550*J1563</f>
        <v>1813.7104743083005</v>
      </c>
      <c r="G1563" s="28">
        <f>G1550*J1563</f>
        <v>1473.63290513834</v>
      </c>
      <c r="H1563" s="29">
        <f>H1550*J1563</f>
        <v>488.38167984189732</v>
      </c>
      <c r="J1563" s="3">
        <f>K1563/K1551</f>
        <v>5.9288537549407119E-3</v>
      </c>
      <c r="K1563" s="70">
        <v>0.12</v>
      </c>
    </row>
    <row r="1564" spans="1:11" ht="45">
      <c r="A1564" s="25"/>
      <c r="B1564" s="26"/>
      <c r="C1564" s="27"/>
      <c r="D1564" s="31" t="s">
        <v>575</v>
      </c>
      <c r="E1564" s="28">
        <f>E1550*J1564</f>
        <v>259.53219367588935</v>
      </c>
      <c r="F1564" s="28">
        <f>F1550*J1564</f>
        <v>3173.993330039526</v>
      </c>
      <c r="G1564" s="28">
        <f>G1550*J1564</f>
        <v>2578.857583992095</v>
      </c>
      <c r="H1564" s="29">
        <f>H1550*J1564</f>
        <v>854.66793972332027</v>
      </c>
      <c r="J1564" s="3">
        <f>K1564/K1551</f>
        <v>1.0375494071146246E-2</v>
      </c>
      <c r="K1564" s="70">
        <v>0.21</v>
      </c>
    </row>
    <row r="1565" spans="1:11" ht="33.75">
      <c r="A1565" s="25"/>
      <c r="B1565" s="26"/>
      <c r="C1565" s="27"/>
      <c r="D1565" s="31" t="s">
        <v>576</v>
      </c>
      <c r="E1565" s="28">
        <f>J1565*E1550</f>
        <v>865.10731225296445</v>
      </c>
      <c r="F1565" s="28">
        <f>J1565*F1550</f>
        <v>10579.97776679842</v>
      </c>
      <c r="G1565" s="28">
        <f>J1565*G1550</f>
        <v>8596.191946640316</v>
      </c>
      <c r="H1565" s="29">
        <f>J1565*H1550</f>
        <v>2848.8931324110677</v>
      </c>
      <c r="J1565" s="3">
        <f>K1565/K1551</f>
        <v>3.4584980237154152E-2</v>
      </c>
      <c r="K1565" s="70">
        <v>0.7</v>
      </c>
    </row>
    <row r="1566" spans="1:11" ht="33.75">
      <c r="A1566" s="25"/>
      <c r="B1566" s="26"/>
      <c r="C1566" s="27"/>
      <c r="D1566" s="31" t="s">
        <v>577</v>
      </c>
      <c r="E1566" s="28">
        <f>J1566*E1550</f>
        <v>580.85776679841899</v>
      </c>
      <c r="F1566" s="28">
        <f>J1566*F1550</f>
        <v>7103.69935770751</v>
      </c>
      <c r="G1566" s="28">
        <f>J1566*G1550</f>
        <v>5771.728878458498</v>
      </c>
      <c r="H1566" s="29">
        <f>J1566*H1550</f>
        <v>1912.8282460474311</v>
      </c>
      <c r="J1566" s="3">
        <f>K1566/K1551</f>
        <v>2.3221343873517788E-2</v>
      </c>
      <c r="K1566" s="70">
        <v>0.47</v>
      </c>
    </row>
    <row r="1567" spans="1:11" ht="45">
      <c r="A1567" s="25"/>
      <c r="B1567" s="26"/>
      <c r="C1567" s="27"/>
      <c r="D1567" s="31" t="s">
        <v>578</v>
      </c>
      <c r="E1567" s="28">
        <f>J1567*E1550</f>
        <v>1445.9650790513833</v>
      </c>
      <c r="F1567" s="28">
        <f>J1567*F1550</f>
        <v>17683.677124505928</v>
      </c>
      <c r="G1567" s="28">
        <f>J1567*G1550</f>
        <v>14367.920825098814</v>
      </c>
      <c r="H1567" s="29">
        <f>J1567*H1550</f>
        <v>4761.7213784584983</v>
      </c>
      <c r="J1567" s="3">
        <f>K1567/K1551</f>
        <v>5.7806324110671936E-2</v>
      </c>
      <c r="K1567" s="70">
        <v>1.17</v>
      </c>
    </row>
    <row r="1568" spans="1:11" ht="33.75">
      <c r="A1568" s="25"/>
      <c r="B1568" s="26"/>
      <c r="C1568" s="27"/>
      <c r="D1568" s="31" t="s">
        <v>579</v>
      </c>
      <c r="E1568" s="28">
        <f>J1568*E1550</f>
        <v>2904.2888339920951</v>
      </c>
      <c r="F1568" s="28">
        <f>J1568*F1550</f>
        <v>35518.496788537552</v>
      </c>
      <c r="G1568" s="28">
        <f>J1568*G1550</f>
        <v>28858.644392292492</v>
      </c>
      <c r="H1568" s="29">
        <f>J1568*H1550</f>
        <v>9564.1412302371555</v>
      </c>
      <c r="J1568" s="3">
        <f>K1568/K1551</f>
        <v>0.11610671936758894</v>
      </c>
      <c r="K1568" s="70">
        <v>2.35</v>
      </c>
    </row>
    <row r="1569" spans="1:11" ht="45">
      <c r="A1569" s="25"/>
      <c r="B1569" s="26"/>
      <c r="C1569" s="27"/>
      <c r="D1569" s="31" t="s">
        <v>580</v>
      </c>
      <c r="E1569" s="28">
        <f>J1569*E1550</f>
        <v>1408.8890513833992</v>
      </c>
      <c r="F1569" s="28">
        <f>J1569*F1550</f>
        <v>17230.249505928856</v>
      </c>
      <c r="G1569" s="28">
        <f>J1569*G1550</f>
        <v>13999.51259881423</v>
      </c>
      <c r="H1569" s="29">
        <f>J1569*H1550</f>
        <v>4639.6259584980244</v>
      </c>
      <c r="J1569" s="3">
        <f>K1569/K1551</f>
        <v>5.632411067193676E-2</v>
      </c>
      <c r="K1569" s="70">
        <v>1.1399999999999999</v>
      </c>
    </row>
    <row r="1570" spans="1:11" ht="33.75">
      <c r="A1570" s="25"/>
      <c r="B1570" s="26"/>
      <c r="C1570" s="27"/>
      <c r="D1570" s="31" t="s">
        <v>581</v>
      </c>
      <c r="E1570" s="28">
        <f>J1570*E1550</f>
        <v>2273.9963636363641</v>
      </c>
      <c r="F1570" s="28">
        <f>J1570*F1550</f>
        <v>27810.227272727279</v>
      </c>
      <c r="G1570" s="28">
        <f>J1570*G1550</f>
        <v>22595.704545454548</v>
      </c>
      <c r="H1570" s="29">
        <f>J1570*H1550</f>
        <v>7488.5190909090925</v>
      </c>
      <c r="J1570" s="3">
        <f>K1570/K1551</f>
        <v>9.0909090909090925E-2</v>
      </c>
      <c r="K1570" s="70">
        <v>1.84</v>
      </c>
    </row>
    <row r="1571" spans="1:11" ht="78.75">
      <c r="A1571" s="25"/>
      <c r="B1571" s="26"/>
      <c r="C1571" s="27"/>
      <c r="D1571" s="31" t="s">
        <v>582</v>
      </c>
      <c r="E1571" s="28">
        <f>J1571*E1550</f>
        <v>3225.6144071146246</v>
      </c>
      <c r="F1571" s="28">
        <f>J1571*F1550</f>
        <v>39448.202816205536</v>
      </c>
      <c r="G1571" s="28">
        <f>J1571*G1550</f>
        <v>32051.515686758896</v>
      </c>
      <c r="H1571" s="29">
        <f>J1571*H1550</f>
        <v>10622.301536561266</v>
      </c>
      <c r="J1571" s="3">
        <f>K1571/K1551</f>
        <v>0.12895256916996048</v>
      </c>
      <c r="K1571" s="70">
        <v>2.61</v>
      </c>
    </row>
    <row r="1572" spans="1:11" ht="22.5">
      <c r="A1572" s="25"/>
      <c r="B1572" s="26"/>
      <c r="C1572" s="27"/>
      <c r="D1572" s="31" t="s">
        <v>583</v>
      </c>
      <c r="E1572" s="28">
        <f>J1572*E1550</f>
        <v>2286.3550395256921</v>
      </c>
      <c r="F1572" s="28">
        <f>J1572*F1550</f>
        <v>27961.369812252968</v>
      </c>
      <c r="G1572" s="28">
        <f>J1572*G1550</f>
        <v>22718.507287549412</v>
      </c>
      <c r="H1572" s="29">
        <f>J1572*H1550</f>
        <v>7529.2175642292505</v>
      </c>
      <c r="J1572" s="3">
        <f>K1572/K1551</f>
        <v>9.1403162055335982E-2</v>
      </c>
      <c r="K1572" s="70">
        <v>1.85</v>
      </c>
    </row>
    <row r="1573" spans="1:11" ht="22.5">
      <c r="A1573" s="25"/>
      <c r="B1573" s="26"/>
      <c r="C1573" s="27"/>
      <c r="D1573" s="31" t="s">
        <v>584</v>
      </c>
      <c r="E1573" s="28">
        <f>J1573*E1550</f>
        <v>2323.431067193676</v>
      </c>
      <c r="F1573" s="28">
        <f>J1573*F1550</f>
        <v>28414.79743083004</v>
      </c>
      <c r="G1573" s="28">
        <f>J1573*G1550</f>
        <v>23086.915513833992</v>
      </c>
      <c r="H1573" s="29">
        <f>J1573*H1550</f>
        <v>7651.3129841897244</v>
      </c>
      <c r="J1573" s="3">
        <f>K1573/K1551</f>
        <v>9.2885375494071151E-2</v>
      </c>
      <c r="K1573" s="70">
        <v>1.88</v>
      </c>
    </row>
    <row r="1574" spans="1:11" ht="67.5">
      <c r="A1574" s="25"/>
      <c r="B1574" s="26"/>
      <c r="C1574" s="27"/>
      <c r="D1574" s="31" t="s">
        <v>585</v>
      </c>
      <c r="E1574" s="28">
        <f>J1574*E1550</f>
        <v>1174.074209486166</v>
      </c>
      <c r="F1574" s="28">
        <f>J1574*F1550</f>
        <v>14358.541254940712</v>
      </c>
      <c r="G1574" s="28">
        <f>J1574*G1550</f>
        <v>11666.260499011858</v>
      </c>
      <c r="H1574" s="29">
        <f>J1574*H1550</f>
        <v>3866.3549654150202</v>
      </c>
      <c r="J1574" s="3">
        <f>K1574/K1551</f>
        <v>4.6936758893280632E-2</v>
      </c>
      <c r="K1574" s="70">
        <v>0.95</v>
      </c>
    </row>
    <row r="1575" spans="1:11" ht="56.25">
      <c r="A1575" s="25"/>
      <c r="B1575" s="26"/>
      <c r="C1575" s="27"/>
      <c r="D1575" s="31" t="s">
        <v>586</v>
      </c>
      <c r="E1575" s="28">
        <f>J1575*E1550</f>
        <v>889.82466403162061</v>
      </c>
      <c r="F1575" s="28">
        <f>J1575*F1550</f>
        <v>10882.262845849804</v>
      </c>
      <c r="G1575" s="28">
        <f>J1575*G1550</f>
        <v>8841.79743083004</v>
      </c>
      <c r="H1575" s="29">
        <f>J1575*H1550</f>
        <v>2930.2900790513841</v>
      </c>
      <c r="J1575" s="3">
        <f>K1575/K1551</f>
        <v>3.5573122529644272E-2</v>
      </c>
      <c r="K1575" s="70">
        <v>0.72</v>
      </c>
    </row>
    <row r="1576" spans="1:11" ht="12.75" customHeight="1">
      <c r="A1576" s="25"/>
      <c r="B1576" s="26"/>
      <c r="C1576" s="27"/>
      <c r="D1576" s="41" t="s">
        <v>26</v>
      </c>
      <c r="E1576" s="23" t="s">
        <v>629</v>
      </c>
      <c r="F1576" s="23" t="s">
        <v>630</v>
      </c>
      <c r="G1576" s="23" t="s">
        <v>631</v>
      </c>
      <c r="H1576" s="24" t="s">
        <v>632</v>
      </c>
    </row>
    <row r="1577" spans="1:11" ht="13.5" customHeight="1" thickBot="1">
      <c r="A1577" s="33"/>
      <c r="B1577" s="34"/>
      <c r="C1577" s="35"/>
      <c r="D1577" s="43" t="s">
        <v>29</v>
      </c>
      <c r="E1577" s="44"/>
      <c r="F1577" s="44" t="s">
        <v>633</v>
      </c>
      <c r="G1577" s="44" t="s">
        <v>493</v>
      </c>
      <c r="H1577" s="45" t="s">
        <v>34</v>
      </c>
    </row>
    <row r="1578" spans="1:11" customFormat="1" ht="15.75" thickBot="1">
      <c r="A1578" s="38"/>
      <c r="D1578" s="116"/>
      <c r="E1578" s="108"/>
      <c r="F1578" s="108"/>
      <c r="G1578" s="108"/>
      <c r="H1578" s="108"/>
    </row>
    <row r="1579" spans="1:11">
      <c r="A1579" s="13" t="s">
        <v>10</v>
      </c>
      <c r="B1579" s="14" t="s">
        <v>11</v>
      </c>
      <c r="C1579" s="39">
        <v>100</v>
      </c>
      <c r="D1579" s="40" t="s">
        <v>12</v>
      </c>
      <c r="E1579" s="17">
        <v>13503.37</v>
      </c>
      <c r="F1579" s="17">
        <v>340372.12</v>
      </c>
      <c r="G1579" s="17">
        <v>260676.69</v>
      </c>
      <c r="H1579" s="18">
        <v>93198.8</v>
      </c>
    </row>
    <row r="1580" spans="1:11" ht="12.75" customHeight="1">
      <c r="A1580" s="19"/>
      <c r="B1580" s="20"/>
      <c r="C1580" s="21"/>
      <c r="D1580" s="41" t="s">
        <v>13</v>
      </c>
      <c r="E1580" s="23"/>
      <c r="F1580" s="23" t="s">
        <v>634</v>
      </c>
      <c r="G1580" s="23" t="s">
        <v>635</v>
      </c>
      <c r="H1580" s="68">
        <v>405</v>
      </c>
    </row>
    <row r="1581" spans="1:11" ht="12.75" customHeight="1">
      <c r="A1581" s="25"/>
      <c r="B1581" s="26"/>
      <c r="C1581" s="27"/>
      <c r="D1581" s="41" t="s">
        <v>14</v>
      </c>
      <c r="E1581" s="28">
        <v>9471.5300000000007</v>
      </c>
      <c r="F1581" s="28">
        <v>304354.65000000002</v>
      </c>
      <c r="G1581" s="28">
        <v>223997.03</v>
      </c>
      <c r="H1581" s="29">
        <v>89829.15</v>
      </c>
    </row>
    <row r="1582" spans="1:11" ht="12.75" customHeight="1">
      <c r="A1582" s="25"/>
      <c r="B1582" s="26"/>
      <c r="C1582" s="27"/>
      <c r="D1582" s="69" t="s">
        <v>15</v>
      </c>
      <c r="E1582" s="28"/>
      <c r="F1582" s="28"/>
      <c r="G1582" s="28"/>
      <c r="H1582" s="29"/>
      <c r="K1582" s="3">
        <f>K1583+K1584+K1585+K1586+K1587+K1588+K1589+K1590+K1591+K1592+K1593+K1594+K1595+K1596+K1597+K1598+K1599+K1600+K1601+K1602+K1603+K1604+K1605+K1606</f>
        <v>20.239999999999998</v>
      </c>
    </row>
    <row r="1583" spans="1:11" ht="22.5">
      <c r="A1583" s="25"/>
      <c r="B1583" s="26"/>
      <c r="C1583" s="27"/>
      <c r="D1583" s="31" t="s">
        <v>563</v>
      </c>
      <c r="E1583" s="28">
        <f>E1581*J1583</f>
        <v>51.475706521739141</v>
      </c>
      <c r="F1583" s="28">
        <f>F1581*J1583</f>
        <v>1654.1013586956526</v>
      </c>
      <c r="G1583" s="28">
        <f>G1581*J1583</f>
        <v>1217.3751630434783</v>
      </c>
      <c r="H1583" s="29">
        <f>H1581*J1583</f>
        <v>488.20190217391308</v>
      </c>
      <c r="J1583" s="3">
        <f>K1583/K1582</f>
        <v>5.4347826086956529E-3</v>
      </c>
      <c r="K1583" s="70">
        <v>0.11</v>
      </c>
    </row>
    <row r="1584" spans="1:11" ht="12.75" customHeight="1">
      <c r="A1584" s="25"/>
      <c r="B1584" s="26"/>
      <c r="C1584" s="27"/>
      <c r="D1584" s="31" t="s">
        <v>564</v>
      </c>
      <c r="E1584" s="28"/>
      <c r="F1584" s="28"/>
      <c r="G1584" s="28"/>
      <c r="H1584" s="29"/>
      <c r="J1584" s="3">
        <f>K1584/K1582</f>
        <v>1.1363636363636366E-2</v>
      </c>
      <c r="K1584" s="70">
        <v>0.23</v>
      </c>
    </row>
    <row r="1585" spans="1:11" ht="22.5">
      <c r="A1585" s="25"/>
      <c r="B1585" s="26"/>
      <c r="C1585" s="27"/>
      <c r="D1585" s="31" t="s">
        <v>565</v>
      </c>
      <c r="E1585" s="28">
        <f>E1581*J1585</f>
        <v>210.58243577075103</v>
      </c>
      <c r="F1585" s="28">
        <f>F1581*J1585</f>
        <v>6766.7782855731239</v>
      </c>
      <c r="G1585" s="28">
        <f>G1581*J1585</f>
        <v>4980.1711215415025</v>
      </c>
      <c r="H1585" s="29">
        <f>H1581*J1585</f>
        <v>1997.1895998023717</v>
      </c>
      <c r="J1585" s="3">
        <f>K1585/K1582</f>
        <v>2.2233201581027671E-2</v>
      </c>
      <c r="K1585" s="70">
        <v>0.45</v>
      </c>
    </row>
    <row r="1586" spans="1:11" ht="33.75">
      <c r="A1586" s="25"/>
      <c r="B1586" s="26"/>
      <c r="C1586" s="27"/>
      <c r="D1586" s="31" t="s">
        <v>566</v>
      </c>
      <c r="E1586" s="28">
        <f>E1581*J1586</f>
        <v>46.796096837944674</v>
      </c>
      <c r="F1586" s="28">
        <f>F1581*J1586</f>
        <v>1503.7285079051387</v>
      </c>
      <c r="G1586" s="28">
        <f>G1581*J1586</f>
        <v>1106.7046936758895</v>
      </c>
      <c r="H1586" s="29">
        <f>H1581*J1586</f>
        <v>443.81991106719374</v>
      </c>
      <c r="J1586" s="3">
        <f>K1586/K1582</f>
        <v>4.9407114624505939E-3</v>
      </c>
      <c r="K1586" s="70">
        <v>0.1</v>
      </c>
    </row>
    <row r="1587" spans="1:11" ht="33.75">
      <c r="A1587" s="25"/>
      <c r="B1587" s="26"/>
      <c r="C1587" s="27"/>
      <c r="D1587" s="31" t="s">
        <v>567</v>
      </c>
      <c r="E1587" s="28">
        <f>E1581*J1587</f>
        <v>46.796096837944674</v>
      </c>
      <c r="F1587" s="28">
        <f>F1581*J1587</f>
        <v>1503.7285079051387</v>
      </c>
      <c r="G1587" s="28">
        <f>G1581*J1587</f>
        <v>1106.7046936758895</v>
      </c>
      <c r="H1587" s="29">
        <f>H1581*J1587</f>
        <v>443.81991106719374</v>
      </c>
      <c r="J1587" s="3">
        <f>K1587/K1582</f>
        <v>4.9407114624505939E-3</v>
      </c>
      <c r="K1587" s="70">
        <v>0.1</v>
      </c>
    </row>
    <row r="1588" spans="1:11" ht="33.75">
      <c r="A1588" s="25"/>
      <c r="B1588" s="26"/>
      <c r="C1588" s="27"/>
      <c r="D1588" s="31" t="s">
        <v>568</v>
      </c>
      <c r="E1588" s="28">
        <f>E1581*J1588</f>
        <v>28.077658102766801</v>
      </c>
      <c r="F1588" s="28">
        <f>F1581*J1588</f>
        <v>902.23710474308314</v>
      </c>
      <c r="G1588" s="28">
        <f>G1581*J1588</f>
        <v>664.02281620553367</v>
      </c>
      <c r="H1588" s="29">
        <f>H1581*J1588</f>
        <v>266.29194664031621</v>
      </c>
      <c r="J1588" s="3">
        <f>K1588/K1582</f>
        <v>2.964426877470356E-3</v>
      </c>
      <c r="K1588" s="70">
        <v>0.06</v>
      </c>
    </row>
    <row r="1589" spans="1:11" ht="22.5">
      <c r="A1589" s="25"/>
      <c r="B1589" s="26"/>
      <c r="C1589" s="27"/>
      <c r="D1589" s="31" t="s">
        <v>569</v>
      </c>
      <c r="E1589" s="28">
        <f>E1581*J1589</f>
        <v>425.84448122529653</v>
      </c>
      <c r="F1589" s="28">
        <f>F1581*J1589</f>
        <v>13683.929421936762</v>
      </c>
      <c r="G1589" s="28">
        <f>G1581*J1589</f>
        <v>10071.012712450594</v>
      </c>
      <c r="H1589" s="29">
        <f>J1589*H1581</f>
        <v>4038.7611907114624</v>
      </c>
      <c r="J1589" s="3">
        <f>K1589/K1582</f>
        <v>4.4960474308300399E-2</v>
      </c>
      <c r="K1589" s="70">
        <v>0.91</v>
      </c>
    </row>
    <row r="1590" spans="1:11" ht="22.5">
      <c r="A1590" s="25"/>
      <c r="B1590" s="26"/>
      <c r="C1590" s="27"/>
      <c r="D1590" s="31" t="s">
        <v>570</v>
      </c>
      <c r="E1590" s="28">
        <f>E1581*J1590</f>
        <v>98.271803359683815</v>
      </c>
      <c r="F1590" s="28">
        <f>F1581*J1590</f>
        <v>3157.8298666007909</v>
      </c>
      <c r="G1590" s="28">
        <f>G1581*J1590</f>
        <v>2324.0798567193679</v>
      </c>
      <c r="H1590" s="29">
        <f>H1581*J1590</f>
        <v>932.02181324110677</v>
      </c>
      <c r="J1590" s="3">
        <f>K1590/K1582</f>
        <v>1.0375494071146246E-2</v>
      </c>
      <c r="K1590" s="70">
        <v>0.21</v>
      </c>
    </row>
    <row r="1591" spans="1:11" ht="22.5">
      <c r="A1591" s="25"/>
      <c r="B1591" s="26"/>
      <c r="C1591" s="27"/>
      <c r="D1591" s="31" t="s">
        <v>571</v>
      </c>
      <c r="E1591" s="28">
        <f>E1581*J1591</f>
        <v>641.10652667984209</v>
      </c>
      <c r="F1591" s="28">
        <f>F1581*J1591</f>
        <v>20601.0805583004</v>
      </c>
      <c r="G1591" s="28">
        <f>G1581*J1591</f>
        <v>15161.854303359687</v>
      </c>
      <c r="H1591" s="29">
        <f>H1581*J1591</f>
        <v>6080.3327816205538</v>
      </c>
      <c r="J1591" s="3">
        <f>K1591/K1582</f>
        <v>6.7687747035573134E-2</v>
      </c>
      <c r="K1591" s="70">
        <v>1.37</v>
      </c>
    </row>
    <row r="1592" spans="1:11" ht="22.5">
      <c r="A1592" s="25"/>
      <c r="B1592" s="26"/>
      <c r="C1592" s="27"/>
      <c r="D1592" s="31" t="s">
        <v>572</v>
      </c>
      <c r="E1592" s="28">
        <f>E1581*J1592</f>
        <v>18.71843873517787</v>
      </c>
      <c r="F1592" s="28">
        <f>F1581*J1592</f>
        <v>601.49140316205546</v>
      </c>
      <c r="G1592" s="28">
        <f>G1581*J1592</f>
        <v>442.6818774703558</v>
      </c>
      <c r="H1592" s="29">
        <f>H1581*J1592</f>
        <v>177.52796442687747</v>
      </c>
      <c r="J1592" s="3">
        <f>K1592/K1582</f>
        <v>1.9762845849802375E-3</v>
      </c>
      <c r="K1592" s="70">
        <v>0.04</v>
      </c>
    </row>
    <row r="1593" spans="1:11" ht="90">
      <c r="A1593" s="25"/>
      <c r="B1593" s="26"/>
      <c r="C1593" s="27"/>
      <c r="D1593" s="31" t="s">
        <v>573</v>
      </c>
      <c r="E1593" s="28">
        <f>E1581*J1593</f>
        <v>304.17462944664038</v>
      </c>
      <c r="F1593" s="28">
        <f>F1581*J1593</f>
        <v>9774.2353013833999</v>
      </c>
      <c r="G1593" s="28">
        <f>G1581*J1593</f>
        <v>7193.5805088932811</v>
      </c>
      <c r="H1593" s="29">
        <f>H1581*J1593</f>
        <v>2884.829421936759</v>
      </c>
      <c r="J1593" s="3">
        <f>K1593/K1582</f>
        <v>3.2114624505928856E-2</v>
      </c>
      <c r="K1593" s="70">
        <v>0.65</v>
      </c>
    </row>
    <row r="1594" spans="1:11" ht="56.25">
      <c r="A1594" s="25"/>
      <c r="B1594" s="26"/>
      <c r="C1594" s="27"/>
      <c r="D1594" s="31" t="s">
        <v>574</v>
      </c>
      <c r="E1594" s="28">
        <f>E1581*J1594</f>
        <v>56.155316205533602</v>
      </c>
      <c r="F1594" s="28">
        <f>F1581*J1594</f>
        <v>1804.4742094861663</v>
      </c>
      <c r="G1594" s="28">
        <f>G1581*J1594</f>
        <v>1328.0456324110673</v>
      </c>
      <c r="H1594" s="29">
        <f>H1581*J1594</f>
        <v>532.58389328063242</v>
      </c>
      <c r="J1594" s="3">
        <f>K1594/K1582</f>
        <v>5.9288537549407119E-3</v>
      </c>
      <c r="K1594" s="70">
        <v>0.12</v>
      </c>
    </row>
    <row r="1595" spans="1:11" ht="45">
      <c r="A1595" s="25"/>
      <c r="B1595" s="26"/>
      <c r="C1595" s="27"/>
      <c r="D1595" s="31" t="s">
        <v>575</v>
      </c>
      <c r="E1595" s="28">
        <f>E1581*J1595</f>
        <v>98.271803359683815</v>
      </c>
      <c r="F1595" s="28">
        <f>F1581*J1595</f>
        <v>3157.8298666007909</v>
      </c>
      <c r="G1595" s="28">
        <f>G1581*J1595</f>
        <v>2324.0798567193679</v>
      </c>
      <c r="H1595" s="29">
        <f>H1581*J1595</f>
        <v>932.02181324110677</v>
      </c>
      <c r="J1595" s="3">
        <f>K1595/K1582</f>
        <v>1.0375494071146246E-2</v>
      </c>
      <c r="K1595" s="70">
        <v>0.21</v>
      </c>
    </row>
    <row r="1596" spans="1:11" ht="33.75">
      <c r="A1596" s="25"/>
      <c r="B1596" s="26"/>
      <c r="C1596" s="27"/>
      <c r="D1596" s="31" t="s">
        <v>576</v>
      </c>
      <c r="E1596" s="28">
        <f>J1596*E1581</f>
        <v>327.57267786561266</v>
      </c>
      <c r="F1596" s="28">
        <f>J1596*F1581</f>
        <v>10526.09955533597</v>
      </c>
      <c r="G1596" s="28">
        <f>J1596*G1581</f>
        <v>7746.9328557312256</v>
      </c>
      <c r="H1596" s="29">
        <f>J1596*H1581</f>
        <v>3106.7393774703555</v>
      </c>
      <c r="J1596" s="3">
        <f>K1596/K1582</f>
        <v>3.4584980237154152E-2</v>
      </c>
      <c r="K1596" s="70">
        <v>0.7</v>
      </c>
    </row>
    <row r="1597" spans="1:11" ht="33.75">
      <c r="A1597" s="25"/>
      <c r="B1597" s="26"/>
      <c r="C1597" s="27"/>
      <c r="D1597" s="31" t="s">
        <v>577</v>
      </c>
      <c r="E1597" s="28">
        <f>J1597*E1581</f>
        <v>219.94165513833994</v>
      </c>
      <c r="F1597" s="28">
        <f>J1597*F1581</f>
        <v>7067.5239871541507</v>
      </c>
      <c r="G1597" s="28">
        <f>J1597*G1581</f>
        <v>5201.5120602766801</v>
      </c>
      <c r="H1597" s="29">
        <f>J1597*H1581</f>
        <v>2085.9535820158103</v>
      </c>
      <c r="J1597" s="3">
        <f>K1597/K1582</f>
        <v>2.3221343873517788E-2</v>
      </c>
      <c r="K1597" s="70">
        <v>0.47</v>
      </c>
    </row>
    <row r="1598" spans="1:11" ht="45">
      <c r="A1598" s="25"/>
      <c r="B1598" s="26"/>
      <c r="C1598" s="27"/>
      <c r="D1598" s="31" t="s">
        <v>578</v>
      </c>
      <c r="E1598" s="28">
        <f>J1598*E1581</f>
        <v>547.51433300395263</v>
      </c>
      <c r="F1598" s="28">
        <f>J1598*F1581</f>
        <v>17593.623542490121</v>
      </c>
      <c r="G1598" s="28">
        <f>J1598*G1581</f>
        <v>12948.444916007906</v>
      </c>
      <c r="H1598" s="29">
        <f>J1598*H1581</f>
        <v>5192.6929594861658</v>
      </c>
      <c r="J1598" s="3">
        <f>K1598/K1582</f>
        <v>5.7806324110671936E-2</v>
      </c>
      <c r="K1598" s="70">
        <v>1.17</v>
      </c>
    </row>
    <row r="1599" spans="1:11" ht="33.75">
      <c r="A1599" s="25"/>
      <c r="B1599" s="26"/>
      <c r="C1599" s="27"/>
      <c r="D1599" s="31" t="s">
        <v>579</v>
      </c>
      <c r="E1599" s="28">
        <f>J1599*E1581</f>
        <v>1099.7082756916998</v>
      </c>
      <c r="F1599" s="28">
        <f>J1599*F1581</f>
        <v>35337.619935770759</v>
      </c>
      <c r="G1599" s="28">
        <f>J1599*G1581</f>
        <v>26007.560301383401</v>
      </c>
      <c r="H1599" s="29">
        <f>J1599*H1581</f>
        <v>10429.767910079052</v>
      </c>
      <c r="J1599" s="3">
        <f>K1599/K1582</f>
        <v>0.11610671936758894</v>
      </c>
      <c r="K1599" s="70">
        <v>2.35</v>
      </c>
    </row>
    <row r="1600" spans="1:11" ht="45">
      <c r="A1600" s="25"/>
      <c r="B1600" s="26"/>
      <c r="C1600" s="27"/>
      <c r="D1600" s="31" t="s">
        <v>580</v>
      </c>
      <c r="E1600" s="28">
        <f>J1600*E1581</f>
        <v>533.47550395256917</v>
      </c>
      <c r="F1600" s="28">
        <f>J1600*F1581</f>
        <v>17142.504990118578</v>
      </c>
      <c r="G1600" s="28">
        <f>J1600*G1581</f>
        <v>12616.433507905138</v>
      </c>
      <c r="H1600" s="29">
        <f>J1600*H1581</f>
        <v>5059.5469861660076</v>
      </c>
      <c r="J1600" s="3">
        <f>K1600/K1582</f>
        <v>5.632411067193676E-2</v>
      </c>
      <c r="K1600" s="70">
        <v>1.1399999999999999</v>
      </c>
    </row>
    <row r="1601" spans="1:11" ht="33.75">
      <c r="A1601" s="25"/>
      <c r="B1601" s="26"/>
      <c r="C1601" s="27"/>
      <c r="D1601" s="31" t="s">
        <v>581</v>
      </c>
      <c r="E1601" s="28">
        <f>J1601*E1581</f>
        <v>861.048181818182</v>
      </c>
      <c r="F1601" s="28">
        <f>J1601*F1581</f>
        <v>27668.604545454553</v>
      </c>
      <c r="G1601" s="28">
        <f>J1601*G1581</f>
        <v>20363.366363636367</v>
      </c>
      <c r="H1601" s="29">
        <f>J1601*H1581</f>
        <v>8166.2863636363645</v>
      </c>
      <c r="J1601" s="3">
        <f>K1601/K1582</f>
        <v>9.0909090909090925E-2</v>
      </c>
      <c r="K1601" s="70">
        <v>1.84</v>
      </c>
    </row>
    <row r="1602" spans="1:11" ht="78.75">
      <c r="A1602" s="25"/>
      <c r="B1602" s="26"/>
      <c r="C1602" s="27"/>
      <c r="D1602" s="31" t="s">
        <v>582</v>
      </c>
      <c r="E1602" s="28">
        <f>J1602*E1581</f>
        <v>1221.3781274703558</v>
      </c>
      <c r="F1602" s="28">
        <f>J1602*F1581</f>
        <v>39247.314056324118</v>
      </c>
      <c r="G1602" s="28">
        <f>J1602*G1581</f>
        <v>28884.992504940714</v>
      </c>
      <c r="H1602" s="29">
        <f>J1602*H1581</f>
        <v>11583.699678853754</v>
      </c>
      <c r="J1602" s="3">
        <f>K1602/K1582</f>
        <v>0.12895256916996048</v>
      </c>
      <c r="K1602" s="70">
        <v>2.61</v>
      </c>
    </row>
    <row r="1603" spans="1:11" ht="22.5">
      <c r="A1603" s="25"/>
      <c r="B1603" s="26"/>
      <c r="C1603" s="27"/>
      <c r="D1603" s="31" t="s">
        <v>583</v>
      </c>
      <c r="E1603" s="28">
        <f>J1603*E1581</f>
        <v>865.72779150197653</v>
      </c>
      <c r="F1603" s="28">
        <f>J1603*F1581</f>
        <v>27818.977396245067</v>
      </c>
      <c r="G1603" s="28">
        <f>J1603*G1581</f>
        <v>20474.036833003956</v>
      </c>
      <c r="H1603" s="29">
        <f>J1603*H1581</f>
        <v>8210.6683547430839</v>
      </c>
      <c r="J1603" s="3">
        <f>K1603/K1582</f>
        <v>9.1403162055335982E-2</v>
      </c>
      <c r="K1603" s="70">
        <v>1.85</v>
      </c>
    </row>
    <row r="1604" spans="1:11" ht="22.5">
      <c r="A1604" s="25"/>
      <c r="B1604" s="26"/>
      <c r="C1604" s="27"/>
      <c r="D1604" s="31" t="s">
        <v>584</v>
      </c>
      <c r="E1604" s="28">
        <f>J1604*E1581</f>
        <v>879.76662055335976</v>
      </c>
      <c r="F1604" s="28">
        <f>J1604*F1581</f>
        <v>28270.095948616603</v>
      </c>
      <c r="G1604" s="28">
        <f>J1604*G1581</f>
        <v>20806.048241106721</v>
      </c>
      <c r="H1604" s="29">
        <f>J1604*H1581</f>
        <v>8343.8143280632412</v>
      </c>
      <c r="J1604" s="3">
        <f>K1604/K1582</f>
        <v>9.2885375494071151E-2</v>
      </c>
      <c r="K1604" s="70">
        <v>1.88</v>
      </c>
    </row>
    <row r="1605" spans="1:11" ht="67.5">
      <c r="A1605" s="25"/>
      <c r="B1605" s="26"/>
      <c r="C1605" s="27"/>
      <c r="D1605" s="31" t="s">
        <v>585</v>
      </c>
      <c r="E1605" s="28">
        <f>J1605*E1581</f>
        <v>444.56291996047435</v>
      </c>
      <c r="F1605" s="28">
        <f>J1605*F1581</f>
        <v>14285.420825098816</v>
      </c>
      <c r="G1605" s="28">
        <f>J1605*G1581</f>
        <v>10513.694589920948</v>
      </c>
      <c r="H1605" s="29">
        <f>J1605*H1581</f>
        <v>4216.28915513834</v>
      </c>
      <c r="J1605" s="3">
        <f>K1605/K1582</f>
        <v>4.6936758893280632E-2</v>
      </c>
      <c r="K1605" s="70">
        <v>0.95</v>
      </c>
    </row>
    <row r="1606" spans="1:11" ht="56.25">
      <c r="A1606" s="25"/>
      <c r="B1606" s="26"/>
      <c r="C1606" s="27"/>
      <c r="D1606" s="31" t="s">
        <v>586</v>
      </c>
      <c r="E1606" s="28">
        <f>J1606*E1581</f>
        <v>336.93189723320165</v>
      </c>
      <c r="F1606" s="28">
        <f>J1606*F1581</f>
        <v>10826.845256916999</v>
      </c>
      <c r="G1606" s="28">
        <f>J1606*G1581</f>
        <v>7968.2737944664041</v>
      </c>
      <c r="H1606" s="29">
        <f>J1606*H1581</f>
        <v>3195.5033596837943</v>
      </c>
      <c r="J1606" s="3">
        <f>K1606/K1582</f>
        <v>3.5573122529644272E-2</v>
      </c>
      <c r="K1606" s="70">
        <v>0.72</v>
      </c>
    </row>
    <row r="1607" spans="1:11" ht="12.75" customHeight="1">
      <c r="A1607" s="25"/>
      <c r="B1607" s="26"/>
      <c r="C1607" s="27"/>
      <c r="D1607" s="41" t="s">
        <v>26</v>
      </c>
      <c r="E1607" s="28" t="s">
        <v>636</v>
      </c>
      <c r="F1607" s="28" t="s">
        <v>637</v>
      </c>
      <c r="G1607" s="28" t="s">
        <v>638</v>
      </c>
      <c r="H1607" s="29" t="s">
        <v>639</v>
      </c>
    </row>
    <row r="1608" spans="1:11" ht="13.5" customHeight="1" thickBot="1">
      <c r="A1608" s="33"/>
      <c r="B1608" s="34"/>
      <c r="C1608" s="35"/>
      <c r="D1608" s="43" t="s">
        <v>29</v>
      </c>
      <c r="E1608" s="44"/>
      <c r="F1608" s="44" t="s">
        <v>550</v>
      </c>
      <c r="G1608" s="44" t="s">
        <v>550</v>
      </c>
      <c r="H1608" s="45"/>
    </row>
    <row r="1609" spans="1:11" customFormat="1" ht="15.75" thickBot="1">
      <c r="A1609" s="38"/>
      <c r="D1609" s="116"/>
      <c r="E1609" s="108"/>
      <c r="F1609" s="108"/>
      <c r="G1609" s="108"/>
      <c r="H1609" s="108"/>
    </row>
    <row r="1610" spans="1:11">
      <c r="A1610" s="13" t="s">
        <v>10</v>
      </c>
      <c r="B1610" s="14" t="s">
        <v>11</v>
      </c>
      <c r="C1610" s="39">
        <v>101</v>
      </c>
      <c r="D1610" s="40" t="s">
        <v>12</v>
      </c>
      <c r="E1610" s="17">
        <v>47322.33</v>
      </c>
      <c r="F1610" s="17">
        <v>348860.41</v>
      </c>
      <c r="G1610" s="17">
        <v>335877.44</v>
      </c>
      <c r="H1610" s="18">
        <v>60305.3</v>
      </c>
    </row>
    <row r="1611" spans="1:11" ht="12.75" customHeight="1">
      <c r="A1611" s="19"/>
      <c r="B1611" s="20"/>
      <c r="C1611" s="21"/>
      <c r="D1611" s="41" t="s">
        <v>13</v>
      </c>
      <c r="E1611" s="28"/>
      <c r="F1611" s="28" t="s">
        <v>640</v>
      </c>
      <c r="G1611" s="28" t="s">
        <v>353</v>
      </c>
      <c r="H1611" s="29">
        <v>725</v>
      </c>
    </row>
    <row r="1612" spans="1:11" ht="12.75" customHeight="1">
      <c r="A1612" s="25"/>
      <c r="B1612" s="26"/>
      <c r="C1612" s="27"/>
      <c r="D1612" s="41" t="s">
        <v>14</v>
      </c>
      <c r="E1612" s="28">
        <v>36153.279999999999</v>
      </c>
      <c r="F1612" s="28">
        <v>308568.71000000002</v>
      </c>
      <c r="G1612" s="28">
        <v>286375.21000000002</v>
      </c>
      <c r="H1612" s="29">
        <v>58346.78</v>
      </c>
    </row>
    <row r="1613" spans="1:11" ht="12.75" customHeight="1">
      <c r="A1613" s="25"/>
      <c r="B1613" s="26"/>
      <c r="C1613" s="27"/>
      <c r="D1613" s="69" t="s">
        <v>15</v>
      </c>
      <c r="E1613" s="28"/>
      <c r="F1613" s="28"/>
      <c r="G1613" s="28"/>
      <c r="H1613" s="29"/>
      <c r="K1613" s="3">
        <f>K1614+K1615+K1616+K1617+K1618+K1619+K1620+K1621+K1622+K1623+K1624+K1625+K1626+K1627+K1628+K1629+K1630+K1631+K1632+K1633+K1634+K1635+K1636+K1637</f>
        <v>20.239999999999998</v>
      </c>
    </row>
    <row r="1614" spans="1:11" ht="22.5">
      <c r="A1614" s="25"/>
      <c r="B1614" s="26"/>
      <c r="C1614" s="27"/>
      <c r="D1614" s="31" t="s">
        <v>563</v>
      </c>
      <c r="E1614" s="28">
        <f>E1612*J1614</f>
        <v>196.48521739130436</v>
      </c>
      <c r="F1614" s="28">
        <f>F1612*J1614</f>
        <v>1677.0038586956525</v>
      </c>
      <c r="G1614" s="28">
        <f>G1612*J1614</f>
        <v>1556.3870108695655</v>
      </c>
      <c r="H1614" s="29">
        <f>H1612*J1614</f>
        <v>317.10206521739133</v>
      </c>
      <c r="J1614" s="3">
        <f>K1614/K1613</f>
        <v>5.4347826086956529E-3</v>
      </c>
      <c r="K1614" s="70">
        <v>0.11</v>
      </c>
    </row>
    <row r="1615" spans="1:11" ht="12.75" customHeight="1">
      <c r="A1615" s="25"/>
      <c r="B1615" s="26"/>
      <c r="C1615" s="27"/>
      <c r="D1615" s="31" t="s">
        <v>564</v>
      </c>
      <c r="E1615" s="28"/>
      <c r="F1615" s="28"/>
      <c r="G1615" s="28"/>
      <c r="H1615" s="29"/>
      <c r="J1615" s="3">
        <f>K1615/K1613</f>
        <v>1.1363636363636366E-2</v>
      </c>
      <c r="K1615" s="70">
        <v>0.23</v>
      </c>
    </row>
    <row r="1616" spans="1:11" ht="22.5">
      <c r="A1616" s="25"/>
      <c r="B1616" s="26"/>
      <c r="C1616" s="27"/>
      <c r="D1616" s="31" t="s">
        <v>565</v>
      </c>
      <c r="E1616" s="28">
        <f>E1612*J1616</f>
        <v>803.80316205533609</v>
      </c>
      <c r="F1616" s="28">
        <f>F1612*J1616</f>
        <v>6860.4703310276691</v>
      </c>
      <c r="G1616" s="28">
        <f>G1612*J1616</f>
        <v>6367.037771739132</v>
      </c>
      <c r="H1616" s="29">
        <f>H1612*J1616</f>
        <v>1297.2357213438736</v>
      </c>
      <c r="J1616" s="3">
        <f>K1616/K1613</f>
        <v>2.2233201581027671E-2</v>
      </c>
      <c r="K1616" s="70">
        <v>0.45</v>
      </c>
    </row>
    <row r="1617" spans="1:11" ht="33.75">
      <c r="A1617" s="25"/>
      <c r="B1617" s="26"/>
      <c r="C1617" s="27"/>
      <c r="D1617" s="31" t="s">
        <v>566</v>
      </c>
      <c r="E1617" s="28">
        <f>E1612*J1617</f>
        <v>178.6229249011858</v>
      </c>
      <c r="F1617" s="28">
        <f>F1612*J1617</f>
        <v>1524.5489624505933</v>
      </c>
      <c r="G1617" s="28">
        <f>G1612*J1617</f>
        <v>1414.8972826086961</v>
      </c>
      <c r="H1617" s="29">
        <f>H1612*J1617</f>
        <v>288.27460474308305</v>
      </c>
      <c r="J1617" s="3">
        <f>K1617/K1613</f>
        <v>4.9407114624505939E-3</v>
      </c>
      <c r="K1617" s="70">
        <v>0.1</v>
      </c>
    </row>
    <row r="1618" spans="1:11" ht="33.75">
      <c r="A1618" s="25"/>
      <c r="B1618" s="26"/>
      <c r="C1618" s="27"/>
      <c r="D1618" s="31" t="s">
        <v>567</v>
      </c>
      <c r="E1618" s="28">
        <f>E1612*J1618</f>
        <v>178.6229249011858</v>
      </c>
      <c r="F1618" s="28">
        <f>F1612*J1618</f>
        <v>1524.5489624505933</v>
      </c>
      <c r="G1618" s="28">
        <f>G1612*J1618</f>
        <v>1414.8972826086961</v>
      </c>
      <c r="H1618" s="29">
        <f>H1612*J1618</f>
        <v>288.27460474308305</v>
      </c>
      <c r="J1618" s="3">
        <f>K1618/K1613</f>
        <v>4.9407114624505939E-3</v>
      </c>
      <c r="K1618" s="70">
        <v>0.1</v>
      </c>
    </row>
    <row r="1619" spans="1:11" ht="33.75">
      <c r="A1619" s="25"/>
      <c r="B1619" s="26"/>
      <c r="C1619" s="27"/>
      <c r="D1619" s="31" t="s">
        <v>568</v>
      </c>
      <c r="E1619" s="28">
        <f>E1612*J1619</f>
        <v>107.17375494071146</v>
      </c>
      <c r="F1619" s="28">
        <f>F1612*J1619</f>
        <v>914.72937747035587</v>
      </c>
      <c r="G1619" s="28">
        <f>G1612*J1619</f>
        <v>848.9383695652175</v>
      </c>
      <c r="H1619" s="29">
        <f>H1612*J1619</f>
        <v>172.9647628458498</v>
      </c>
      <c r="J1619" s="3">
        <f>K1619/K1613</f>
        <v>2.964426877470356E-3</v>
      </c>
      <c r="K1619" s="70">
        <v>0.06</v>
      </c>
    </row>
    <row r="1620" spans="1:11" ht="22.5">
      <c r="A1620" s="25"/>
      <c r="B1620" s="26"/>
      <c r="C1620" s="27"/>
      <c r="D1620" s="31" t="s">
        <v>569</v>
      </c>
      <c r="E1620" s="28">
        <f>E1612*J1620</f>
        <v>1625.4686166007907</v>
      </c>
      <c r="F1620" s="28">
        <f>F1612*J1620</f>
        <v>13873.395558300397</v>
      </c>
      <c r="G1620" s="28">
        <f>G1612*J1620</f>
        <v>12875.565271739133</v>
      </c>
      <c r="H1620" s="29">
        <f>J1620*H1612</f>
        <v>2623.2989031620555</v>
      </c>
      <c r="J1620" s="3">
        <f>K1620/K1613</f>
        <v>4.4960474308300399E-2</v>
      </c>
      <c r="K1620" s="70">
        <v>0.91</v>
      </c>
    </row>
    <row r="1621" spans="1:11" ht="22.5">
      <c r="A1621" s="25"/>
      <c r="B1621" s="26"/>
      <c r="C1621" s="27"/>
      <c r="D1621" s="31" t="s">
        <v>570</v>
      </c>
      <c r="E1621" s="28">
        <f>E1612*J1621</f>
        <v>375.10814229249013</v>
      </c>
      <c r="F1621" s="28">
        <f>F1612*J1621</f>
        <v>3201.5528211462456</v>
      </c>
      <c r="G1621" s="28">
        <f>G1612*J1621</f>
        <v>2971.2842934782611</v>
      </c>
      <c r="H1621" s="29">
        <f>H1612*J1621</f>
        <v>605.37666996047437</v>
      </c>
      <c r="J1621" s="3">
        <f>K1621/K1613</f>
        <v>1.0375494071146246E-2</v>
      </c>
      <c r="K1621" s="70">
        <v>0.21</v>
      </c>
    </row>
    <row r="1622" spans="1:11" ht="22.5">
      <c r="A1622" s="25"/>
      <c r="B1622" s="26"/>
      <c r="C1622" s="27"/>
      <c r="D1622" s="31" t="s">
        <v>571</v>
      </c>
      <c r="E1622" s="28">
        <f>E1612*J1622</f>
        <v>2447.1340711462453</v>
      </c>
      <c r="F1622" s="28">
        <f>F1612*J1622</f>
        <v>20886.320785573127</v>
      </c>
      <c r="G1622" s="28">
        <f>G1612*J1622</f>
        <v>19384.092771739135</v>
      </c>
      <c r="H1622" s="29">
        <f>H1612*J1622</f>
        <v>3949.3620849802378</v>
      </c>
      <c r="J1622" s="3">
        <f>K1622/K1613</f>
        <v>6.7687747035573134E-2</v>
      </c>
      <c r="K1622" s="70">
        <v>1.37</v>
      </c>
    </row>
    <row r="1623" spans="1:11" ht="22.5">
      <c r="A1623" s="25"/>
      <c r="B1623" s="26"/>
      <c r="C1623" s="27"/>
      <c r="D1623" s="31" t="s">
        <v>572</v>
      </c>
      <c r="E1623" s="28">
        <f>E1612*J1623</f>
        <v>71.449169960474322</v>
      </c>
      <c r="F1623" s="28">
        <f>F1612*J1623</f>
        <v>609.81958498023732</v>
      </c>
      <c r="G1623" s="28">
        <f>G1612*J1623</f>
        <v>565.95891304347833</v>
      </c>
      <c r="H1623" s="29">
        <f>H1612*J1623</f>
        <v>115.30984189723321</v>
      </c>
      <c r="J1623" s="3">
        <f>K1623/K1613</f>
        <v>1.9762845849802375E-3</v>
      </c>
      <c r="K1623" s="70">
        <v>0.04</v>
      </c>
    </row>
    <row r="1624" spans="1:11" ht="90">
      <c r="A1624" s="25"/>
      <c r="B1624" s="26"/>
      <c r="C1624" s="27"/>
      <c r="D1624" s="31" t="s">
        <v>573</v>
      </c>
      <c r="E1624" s="28">
        <f>E1612*J1624</f>
        <v>1161.0490118577075</v>
      </c>
      <c r="F1624" s="28">
        <f>F1612*J1624</f>
        <v>9909.5682559288543</v>
      </c>
      <c r="G1624" s="28">
        <f>G1612*J1624</f>
        <v>9196.8323369565223</v>
      </c>
      <c r="H1624" s="29">
        <f>H1612*J1624</f>
        <v>1873.7849308300397</v>
      </c>
      <c r="J1624" s="3">
        <f>K1624/K1613</f>
        <v>3.2114624505928856E-2</v>
      </c>
      <c r="K1624" s="70">
        <v>0.65</v>
      </c>
    </row>
    <row r="1625" spans="1:11" ht="56.25">
      <c r="A1625" s="25"/>
      <c r="B1625" s="26"/>
      <c r="C1625" s="27"/>
      <c r="D1625" s="31" t="s">
        <v>574</v>
      </c>
      <c r="E1625" s="28">
        <f>E1612*J1625</f>
        <v>214.34750988142292</v>
      </c>
      <c r="F1625" s="28">
        <f>F1612*J1625</f>
        <v>1829.4587549407117</v>
      </c>
      <c r="G1625" s="28">
        <f>G1612*J1625</f>
        <v>1697.876739130435</v>
      </c>
      <c r="H1625" s="29">
        <f>H1612*J1625</f>
        <v>345.92952569169961</v>
      </c>
      <c r="J1625" s="3">
        <f>K1625/K1613</f>
        <v>5.9288537549407119E-3</v>
      </c>
      <c r="K1625" s="70">
        <v>0.12</v>
      </c>
    </row>
    <row r="1626" spans="1:11" ht="45">
      <c r="A1626" s="25"/>
      <c r="B1626" s="26"/>
      <c r="C1626" s="27"/>
      <c r="D1626" s="31" t="s">
        <v>575</v>
      </c>
      <c r="E1626" s="28">
        <f>E1612*J1626</f>
        <v>375.10814229249013</v>
      </c>
      <c r="F1626" s="28">
        <f>F1612*J1626</f>
        <v>3201.5528211462456</v>
      </c>
      <c r="G1626" s="28">
        <f>G1612*J1626</f>
        <v>2971.2842934782611</v>
      </c>
      <c r="H1626" s="29">
        <f>H1612*J1626</f>
        <v>605.37666996047437</v>
      </c>
      <c r="J1626" s="3">
        <f>K1626/K1613</f>
        <v>1.0375494071146246E-2</v>
      </c>
      <c r="K1626" s="70">
        <v>0.21</v>
      </c>
    </row>
    <row r="1627" spans="1:11" ht="33.75">
      <c r="A1627" s="25"/>
      <c r="B1627" s="26"/>
      <c r="C1627" s="27"/>
      <c r="D1627" s="31" t="s">
        <v>576</v>
      </c>
      <c r="E1627" s="28">
        <f>J1627*E1612</f>
        <v>1250.3604743083004</v>
      </c>
      <c r="F1627" s="28">
        <f>J1627*F1612</f>
        <v>10671.842737154151</v>
      </c>
      <c r="G1627" s="28">
        <f>J1627*G1612</f>
        <v>9904.2809782608711</v>
      </c>
      <c r="H1627" s="29">
        <f>J1627*H1612</f>
        <v>2017.9222332015811</v>
      </c>
      <c r="J1627" s="3">
        <f>K1627/K1613</f>
        <v>3.4584980237154152E-2</v>
      </c>
      <c r="K1627" s="70">
        <v>0.7</v>
      </c>
    </row>
    <row r="1628" spans="1:11" ht="33.75">
      <c r="A1628" s="25"/>
      <c r="B1628" s="26"/>
      <c r="C1628" s="27"/>
      <c r="D1628" s="31" t="s">
        <v>577</v>
      </c>
      <c r="E1628" s="28">
        <f>J1628*E1612</f>
        <v>839.52774703557316</v>
      </c>
      <c r="F1628" s="28">
        <f>J1628*F1612</f>
        <v>7165.3801235177871</v>
      </c>
      <c r="G1628" s="28">
        <f>J1628*G1612</f>
        <v>6650.0172282608701</v>
      </c>
      <c r="H1628" s="29">
        <f>J1628*H1612</f>
        <v>1354.8906422924902</v>
      </c>
      <c r="J1628" s="3">
        <f>K1628/K1613</f>
        <v>2.3221343873517788E-2</v>
      </c>
      <c r="K1628" s="70">
        <v>0.47</v>
      </c>
    </row>
    <row r="1629" spans="1:11" ht="45">
      <c r="A1629" s="25"/>
      <c r="B1629" s="26"/>
      <c r="C1629" s="27"/>
      <c r="D1629" s="31" t="s">
        <v>578</v>
      </c>
      <c r="E1629" s="28">
        <f>J1629*E1612</f>
        <v>2089.8882213438733</v>
      </c>
      <c r="F1629" s="28">
        <f>J1629*F1612</f>
        <v>17837.222860671936</v>
      </c>
      <c r="G1629" s="28">
        <f>J1629*G1612</f>
        <v>16554.29820652174</v>
      </c>
      <c r="H1629" s="29">
        <f>J1629*H1612</f>
        <v>3372.8128754940712</v>
      </c>
      <c r="J1629" s="3">
        <f>K1629/K1613</f>
        <v>5.7806324110671936E-2</v>
      </c>
      <c r="K1629" s="70">
        <v>1.17</v>
      </c>
    </row>
    <row r="1630" spans="1:11" ht="33.75">
      <c r="A1630" s="25"/>
      <c r="B1630" s="26"/>
      <c r="C1630" s="27"/>
      <c r="D1630" s="31" t="s">
        <v>579</v>
      </c>
      <c r="E1630" s="28">
        <f>J1630*E1612</f>
        <v>4197.6387351778658</v>
      </c>
      <c r="F1630" s="28">
        <f>J1630*F1612</f>
        <v>35826.900617588937</v>
      </c>
      <c r="G1630" s="28">
        <f>J1630*G1612</f>
        <v>33250.086141304353</v>
      </c>
      <c r="H1630" s="29">
        <f>J1630*H1612</f>
        <v>6774.4532114624508</v>
      </c>
      <c r="J1630" s="3">
        <f>K1630/K1613</f>
        <v>0.11610671936758894</v>
      </c>
      <c r="K1630" s="70">
        <v>2.35</v>
      </c>
    </row>
    <row r="1631" spans="1:11" ht="45">
      <c r="A1631" s="25"/>
      <c r="B1631" s="26"/>
      <c r="C1631" s="27"/>
      <c r="D1631" s="31" t="s">
        <v>580</v>
      </c>
      <c r="E1631" s="28">
        <f>J1631*E1612</f>
        <v>2036.3013438735177</v>
      </c>
      <c r="F1631" s="28">
        <f>J1631*F1612</f>
        <v>17379.858171936761</v>
      </c>
      <c r="G1631" s="28">
        <f>J1631*G1612</f>
        <v>16129.829021739131</v>
      </c>
      <c r="H1631" s="29">
        <f>J1631*H1612</f>
        <v>3286.3304940711464</v>
      </c>
      <c r="J1631" s="3">
        <f>K1631/K1613</f>
        <v>5.632411067193676E-2</v>
      </c>
      <c r="K1631" s="70">
        <v>1.1399999999999999</v>
      </c>
    </row>
    <row r="1632" spans="1:11" ht="33.75">
      <c r="A1632" s="25"/>
      <c r="B1632" s="26"/>
      <c r="C1632" s="27"/>
      <c r="D1632" s="31" t="s">
        <v>581</v>
      </c>
      <c r="E1632" s="28">
        <f>J1632*E1612</f>
        <v>3286.6618181818185</v>
      </c>
      <c r="F1632" s="28">
        <f>J1632*F1612</f>
        <v>28051.700909090916</v>
      </c>
      <c r="G1632" s="28">
        <f>J1632*G1612</f>
        <v>26034.110000000008</v>
      </c>
      <c r="H1632" s="29">
        <f>J1632*H1612</f>
        <v>5304.2527272727284</v>
      </c>
      <c r="J1632" s="3">
        <f>K1632/K1613</f>
        <v>9.0909090909090925E-2</v>
      </c>
      <c r="K1632" s="70">
        <v>1.84</v>
      </c>
    </row>
    <row r="1633" spans="1:11" ht="78.75">
      <c r="A1633" s="25"/>
      <c r="B1633" s="26"/>
      <c r="C1633" s="27"/>
      <c r="D1633" s="31" t="s">
        <v>582</v>
      </c>
      <c r="E1633" s="28">
        <f>J1633*E1612</f>
        <v>4662.058339920949</v>
      </c>
      <c r="F1633" s="28">
        <f>J1633*F1612</f>
        <v>39790.727919960482</v>
      </c>
      <c r="G1633" s="28">
        <f>J1633*G1612</f>
        <v>36928.819076086962</v>
      </c>
      <c r="H1633" s="29">
        <f>J1633*H1612</f>
        <v>7523.9671837944661</v>
      </c>
      <c r="J1633" s="3">
        <f>K1633/K1613</f>
        <v>0.12895256916996048</v>
      </c>
      <c r="K1633" s="70">
        <v>2.61</v>
      </c>
    </row>
    <row r="1634" spans="1:11" ht="22.5">
      <c r="A1634" s="25"/>
      <c r="B1634" s="26"/>
      <c r="C1634" s="27"/>
      <c r="D1634" s="31" t="s">
        <v>583</v>
      </c>
      <c r="E1634" s="28">
        <f>J1634*E1612</f>
        <v>3304.5241106719373</v>
      </c>
      <c r="F1634" s="28">
        <f>J1634*F1612</f>
        <v>28204.155805335973</v>
      </c>
      <c r="G1634" s="28">
        <f>J1634*G1612</f>
        <v>26175.599728260877</v>
      </c>
      <c r="H1634" s="29">
        <f>J1634*H1612</f>
        <v>5333.0801877470367</v>
      </c>
      <c r="J1634" s="3">
        <f>K1634/K1613</f>
        <v>9.1403162055335982E-2</v>
      </c>
      <c r="K1634" s="70">
        <v>1.85</v>
      </c>
    </row>
    <row r="1635" spans="1:11" ht="22.5">
      <c r="A1635" s="25"/>
      <c r="B1635" s="26"/>
      <c r="C1635" s="27"/>
      <c r="D1635" s="31" t="s">
        <v>584</v>
      </c>
      <c r="E1635" s="28">
        <f>J1635*E1612</f>
        <v>3358.1109881422926</v>
      </c>
      <c r="F1635" s="28">
        <f>J1635*F1612</f>
        <v>28661.520494071148</v>
      </c>
      <c r="G1635" s="28">
        <f>J1635*G1612</f>
        <v>26600.06891304348</v>
      </c>
      <c r="H1635" s="29">
        <f>J1635*H1612</f>
        <v>5419.5625691699606</v>
      </c>
      <c r="J1635" s="3">
        <f>K1635/K1613</f>
        <v>9.2885375494071151E-2</v>
      </c>
      <c r="K1635" s="70">
        <v>1.88</v>
      </c>
    </row>
    <row r="1636" spans="1:11" ht="67.5">
      <c r="A1636" s="25"/>
      <c r="B1636" s="26"/>
      <c r="C1636" s="27"/>
      <c r="D1636" s="31" t="s">
        <v>585</v>
      </c>
      <c r="E1636" s="28">
        <f>J1636*E1612</f>
        <v>1696.9177865612648</v>
      </c>
      <c r="F1636" s="28">
        <f>J1636*F1612</f>
        <v>14483.215143280633</v>
      </c>
      <c r="G1636" s="28">
        <f>J1636*G1612</f>
        <v>13441.524184782609</v>
      </c>
      <c r="H1636" s="29">
        <f>J1636*H1612</f>
        <v>2738.6087450592886</v>
      </c>
      <c r="J1636" s="3">
        <f>K1636/K1613</f>
        <v>4.6936758893280632E-2</v>
      </c>
      <c r="K1636" s="70">
        <v>0.95</v>
      </c>
    </row>
    <row r="1637" spans="1:11" ht="56.25">
      <c r="A1637" s="25"/>
      <c r="B1637" s="26"/>
      <c r="C1637" s="27"/>
      <c r="D1637" s="31" t="s">
        <v>586</v>
      </c>
      <c r="E1637" s="28">
        <f>J1637*E1612</f>
        <v>1286.0850592885376</v>
      </c>
      <c r="F1637" s="28">
        <f>J1637*F1612</f>
        <v>10976.752529644271</v>
      </c>
      <c r="G1637" s="28">
        <f>J1637*G1612</f>
        <v>10187.260434782611</v>
      </c>
      <c r="H1637" s="29">
        <f>J1637*H1612</f>
        <v>2075.5771541501977</v>
      </c>
      <c r="J1637" s="3">
        <f>K1637/K1613</f>
        <v>3.5573122529644272E-2</v>
      </c>
      <c r="K1637" s="70">
        <v>0.72</v>
      </c>
    </row>
    <row r="1638" spans="1:11" ht="12.75" customHeight="1">
      <c r="A1638" s="25"/>
      <c r="B1638" s="26"/>
      <c r="C1638" s="27"/>
      <c r="D1638" s="41" t="s">
        <v>26</v>
      </c>
      <c r="E1638" s="23" t="s">
        <v>641</v>
      </c>
      <c r="F1638" s="23" t="s">
        <v>642</v>
      </c>
      <c r="G1638" s="23" t="s">
        <v>643</v>
      </c>
      <c r="H1638" s="24" t="s">
        <v>644</v>
      </c>
    </row>
    <row r="1639" spans="1:11" ht="13.5" customHeight="1" thickBot="1">
      <c r="A1639" s="33"/>
      <c r="B1639" s="34"/>
      <c r="C1639" s="35"/>
      <c r="D1639" s="43" t="s">
        <v>29</v>
      </c>
      <c r="E1639" s="44"/>
      <c r="F1639" s="44" t="s">
        <v>493</v>
      </c>
      <c r="G1639" s="44" t="s">
        <v>493</v>
      </c>
      <c r="H1639" s="45"/>
    </row>
    <row r="1640" spans="1:11" customFormat="1" ht="15.75" thickBot="1">
      <c r="A1640" s="38"/>
      <c r="D1640" s="116"/>
      <c r="E1640" s="108"/>
      <c r="F1640" s="108"/>
      <c r="G1640" s="108"/>
      <c r="H1640" s="108"/>
    </row>
    <row r="1641" spans="1:11">
      <c r="A1641" s="13" t="s">
        <v>10</v>
      </c>
      <c r="B1641" s="14" t="s">
        <v>11</v>
      </c>
      <c r="C1641" s="39">
        <v>102</v>
      </c>
      <c r="D1641" s="40" t="s">
        <v>12</v>
      </c>
      <c r="E1641" s="17">
        <v>28437.040000000001</v>
      </c>
      <c r="F1641" s="17">
        <v>352944.87</v>
      </c>
      <c r="G1641" s="17">
        <v>298234.8</v>
      </c>
      <c r="H1641" s="18">
        <v>83147.11</v>
      </c>
    </row>
    <row r="1642" spans="1:11">
      <c r="A1642" s="19"/>
      <c r="B1642" s="20"/>
      <c r="C1642" s="21"/>
      <c r="D1642" s="41" t="s">
        <v>13</v>
      </c>
      <c r="E1642" s="23"/>
      <c r="F1642" s="23" t="s">
        <v>645</v>
      </c>
      <c r="G1642" s="23" t="s">
        <v>646</v>
      </c>
      <c r="H1642" s="24" t="s">
        <v>647</v>
      </c>
    </row>
    <row r="1643" spans="1:11">
      <c r="A1643" s="25"/>
      <c r="B1643" s="26"/>
      <c r="C1643" s="27"/>
      <c r="D1643" s="41" t="s">
        <v>14</v>
      </c>
      <c r="E1643" s="23">
        <v>21246.32</v>
      </c>
      <c r="F1643" s="23">
        <v>305018.71000000002</v>
      </c>
      <c r="G1643" s="23">
        <v>247632.52</v>
      </c>
      <c r="H1643" s="24">
        <v>78632.509999999995</v>
      </c>
    </row>
    <row r="1644" spans="1:11">
      <c r="A1644" s="25"/>
      <c r="B1644" s="26"/>
      <c r="C1644" s="27"/>
      <c r="D1644" s="69" t="s">
        <v>15</v>
      </c>
      <c r="E1644" s="23"/>
      <c r="F1644" s="23"/>
      <c r="G1644" s="23"/>
      <c r="H1644" s="24"/>
      <c r="K1644" s="3">
        <f>K1645+K1646+K1647+K1648+K1649+K1650+K1651+K1652+K1653+K1654+K1655+K1656+K1657+K1658+K1659+K1660+K1661+K1662+K1663+K1664+K1665+K1666+K1667+K1668</f>
        <v>20.239999999999998</v>
      </c>
    </row>
    <row r="1645" spans="1:11" ht="22.5">
      <c r="A1645" s="25"/>
      <c r="B1645" s="26"/>
      <c r="C1645" s="27"/>
      <c r="D1645" s="31" t="s">
        <v>563</v>
      </c>
      <c r="E1645" s="28">
        <f>E1643*J1645</f>
        <v>115.46913043478263</v>
      </c>
      <c r="F1645" s="28">
        <f>F1643*J1645</f>
        <v>1657.710380434783</v>
      </c>
      <c r="G1645" s="28">
        <f>G1643*J1645</f>
        <v>1345.8289130434785</v>
      </c>
      <c r="H1645" s="29">
        <f>H1643*J1645</f>
        <v>427.35059782608698</v>
      </c>
      <c r="J1645" s="3">
        <f>K1645/K1644</f>
        <v>5.4347826086956529E-3</v>
      </c>
      <c r="K1645" s="70">
        <v>0.11</v>
      </c>
    </row>
    <row r="1646" spans="1:11">
      <c r="A1646" s="25"/>
      <c r="B1646" s="26"/>
      <c r="C1646" s="27"/>
      <c r="D1646" s="31" t="s">
        <v>564</v>
      </c>
      <c r="E1646" s="28"/>
      <c r="F1646" s="28"/>
      <c r="G1646" s="28"/>
      <c r="H1646" s="29"/>
      <c r="J1646" s="3">
        <f>K1646/K1644</f>
        <v>1.1363636363636366E-2</v>
      </c>
      <c r="K1646" s="70">
        <v>0.23</v>
      </c>
    </row>
    <row r="1647" spans="1:11" ht="22.5">
      <c r="A1647" s="25"/>
      <c r="B1647" s="26"/>
      <c r="C1647" s="27"/>
      <c r="D1647" s="31" t="s">
        <v>565</v>
      </c>
      <c r="E1647" s="28">
        <f>E1643*J1647</f>
        <v>472.37371541501983</v>
      </c>
      <c r="F1647" s="28">
        <f>F1643*J1647</f>
        <v>6781.5424654150211</v>
      </c>
      <c r="G1647" s="28">
        <f>G1643*J1647</f>
        <v>5505.6637351778663</v>
      </c>
      <c r="H1647" s="29">
        <f>H1643*J1647</f>
        <v>1748.2524456521742</v>
      </c>
      <c r="J1647" s="3">
        <f>K1647/K1644</f>
        <v>2.2233201581027671E-2</v>
      </c>
      <c r="K1647" s="70">
        <v>0.45</v>
      </c>
    </row>
    <row r="1648" spans="1:11" ht="33.75">
      <c r="A1648" s="25"/>
      <c r="B1648" s="26"/>
      <c r="C1648" s="27"/>
      <c r="D1648" s="31" t="s">
        <v>566</v>
      </c>
      <c r="E1648" s="28">
        <f>E1643*J1648</f>
        <v>104.97193675889331</v>
      </c>
      <c r="F1648" s="28">
        <f>F1643*J1648</f>
        <v>1507.0094367588936</v>
      </c>
      <c r="G1648" s="28">
        <f>G1643*J1648</f>
        <v>1223.4808300395259</v>
      </c>
      <c r="H1648" s="29">
        <f>H1643*J1648</f>
        <v>388.50054347826091</v>
      </c>
      <c r="J1648" s="3">
        <f>K1648/K1644</f>
        <v>4.9407114624505939E-3</v>
      </c>
      <c r="K1648" s="70">
        <v>0.1</v>
      </c>
    </row>
    <row r="1649" spans="1:11" ht="33.75">
      <c r="A1649" s="25"/>
      <c r="B1649" s="26"/>
      <c r="C1649" s="27"/>
      <c r="D1649" s="31" t="s">
        <v>567</v>
      </c>
      <c r="E1649" s="28">
        <f>E1643*J1649</f>
        <v>104.97193675889331</v>
      </c>
      <c r="F1649" s="28">
        <f>F1643*J1649</f>
        <v>1507.0094367588936</v>
      </c>
      <c r="G1649" s="28">
        <f>G1643*J1649</f>
        <v>1223.4808300395259</v>
      </c>
      <c r="H1649" s="29">
        <f>H1643*J1649</f>
        <v>388.50054347826091</v>
      </c>
      <c r="J1649" s="3">
        <f>K1649/K1644</f>
        <v>4.9407114624505939E-3</v>
      </c>
      <c r="K1649" s="70">
        <v>0.1</v>
      </c>
    </row>
    <row r="1650" spans="1:11" ht="33.75">
      <c r="A1650" s="25"/>
      <c r="B1650" s="26"/>
      <c r="C1650" s="27"/>
      <c r="D1650" s="31" t="s">
        <v>568</v>
      </c>
      <c r="E1650" s="28">
        <f>E1643*J1650</f>
        <v>62.983162055335974</v>
      </c>
      <c r="F1650" s="28">
        <f>F1643*J1650</f>
        <v>904.20566205533612</v>
      </c>
      <c r="G1650" s="28">
        <f>G1643*J1650</f>
        <v>734.08849802371549</v>
      </c>
      <c r="H1650" s="29">
        <f>H1643*J1650</f>
        <v>233.10032608695653</v>
      </c>
      <c r="J1650" s="3">
        <f>K1650/K1644</f>
        <v>2.964426877470356E-3</v>
      </c>
      <c r="K1650" s="70">
        <v>0.06</v>
      </c>
    </row>
    <row r="1651" spans="1:11" ht="22.5">
      <c r="A1651" s="25"/>
      <c r="B1651" s="26"/>
      <c r="C1651" s="27"/>
      <c r="D1651" s="31" t="s">
        <v>569</v>
      </c>
      <c r="E1651" s="28">
        <f>E1643*J1651</f>
        <v>955.24462450592898</v>
      </c>
      <c r="F1651" s="28">
        <f>F1643*J1651</f>
        <v>13713.785874505931</v>
      </c>
      <c r="G1651" s="28">
        <f>G1643*J1651</f>
        <v>11133.675553359684</v>
      </c>
      <c r="H1651" s="29">
        <f>J1651*H1643</f>
        <v>3535.3549456521741</v>
      </c>
      <c r="J1651" s="3">
        <f>K1651/K1644</f>
        <v>4.4960474308300399E-2</v>
      </c>
      <c r="K1651" s="70">
        <v>0.91</v>
      </c>
    </row>
    <row r="1652" spans="1:11" ht="22.5">
      <c r="A1652" s="25"/>
      <c r="B1652" s="26"/>
      <c r="C1652" s="27"/>
      <c r="D1652" s="31" t="s">
        <v>570</v>
      </c>
      <c r="E1652" s="28">
        <f>E1643*J1652</f>
        <v>220.44106719367591</v>
      </c>
      <c r="F1652" s="28">
        <f>F1643*J1652</f>
        <v>3164.7198171936761</v>
      </c>
      <c r="G1652" s="28">
        <f>G1643*J1652</f>
        <v>2569.3097430830039</v>
      </c>
      <c r="H1652" s="29">
        <f>H1643*J1652</f>
        <v>815.85114130434783</v>
      </c>
      <c r="J1652" s="3">
        <f>K1652/K1644</f>
        <v>1.0375494071146246E-2</v>
      </c>
      <c r="K1652" s="70">
        <v>0.21</v>
      </c>
    </row>
    <row r="1653" spans="1:11" ht="22.5">
      <c r="A1653" s="25"/>
      <c r="B1653" s="26"/>
      <c r="C1653" s="27"/>
      <c r="D1653" s="31" t="s">
        <v>571</v>
      </c>
      <c r="E1653" s="28">
        <f>E1643*J1653</f>
        <v>1438.1155335968381</v>
      </c>
      <c r="F1653" s="28">
        <f>F1643*J1653</f>
        <v>20646.029283596843</v>
      </c>
      <c r="G1653" s="28">
        <f>G1643*J1653</f>
        <v>16761.687371541506</v>
      </c>
      <c r="H1653" s="29">
        <f>H1643*J1653</f>
        <v>5322.4574456521741</v>
      </c>
      <c r="J1653" s="3">
        <f>K1653/K1644</f>
        <v>6.7687747035573134E-2</v>
      </c>
      <c r="K1653" s="70">
        <v>1.37</v>
      </c>
    </row>
    <row r="1654" spans="1:11" ht="22.5">
      <c r="A1654" s="25"/>
      <c r="B1654" s="26"/>
      <c r="C1654" s="27"/>
      <c r="D1654" s="31" t="s">
        <v>572</v>
      </c>
      <c r="E1654" s="28">
        <f>E1643*J1654</f>
        <v>41.988774703557318</v>
      </c>
      <c r="F1654" s="28">
        <f>F1643*J1654</f>
        <v>602.80377470355745</v>
      </c>
      <c r="G1654" s="28">
        <f>G1643*J1654</f>
        <v>489.39233201581033</v>
      </c>
      <c r="H1654" s="29">
        <f>H1643*J1654</f>
        <v>155.40021739130435</v>
      </c>
      <c r="J1654" s="3">
        <f>K1654/K1644</f>
        <v>1.9762845849802375E-3</v>
      </c>
      <c r="K1654" s="70">
        <v>0.04</v>
      </c>
    </row>
    <row r="1655" spans="1:11" ht="90">
      <c r="A1655" s="25"/>
      <c r="B1655" s="26"/>
      <c r="C1655" s="27"/>
      <c r="D1655" s="31" t="s">
        <v>573</v>
      </c>
      <c r="E1655" s="28">
        <f>E1643*J1655</f>
        <v>682.3175889328063</v>
      </c>
      <c r="F1655" s="28">
        <f>F1643*J1655</f>
        <v>9795.5613389328082</v>
      </c>
      <c r="G1655" s="28">
        <f>G1643*J1655</f>
        <v>7952.6253952569168</v>
      </c>
      <c r="H1655" s="29">
        <f>H1643*J1655</f>
        <v>2525.2535326086954</v>
      </c>
      <c r="J1655" s="3">
        <f>K1655/K1644</f>
        <v>3.2114624505928856E-2</v>
      </c>
      <c r="K1655" s="70">
        <v>0.65</v>
      </c>
    </row>
    <row r="1656" spans="1:11" ht="56.25">
      <c r="A1656" s="25"/>
      <c r="B1656" s="26"/>
      <c r="C1656" s="27"/>
      <c r="D1656" s="31" t="s">
        <v>574</v>
      </c>
      <c r="E1656" s="28">
        <f>E1643*J1656</f>
        <v>125.96632411067195</v>
      </c>
      <c r="F1656" s="28">
        <f>F1643*J1656</f>
        <v>1808.4113241106722</v>
      </c>
      <c r="G1656" s="28">
        <f>G1643*J1656</f>
        <v>1468.176996047431</v>
      </c>
      <c r="H1656" s="29">
        <f>H1643*J1656</f>
        <v>466.20065217391306</v>
      </c>
      <c r="J1656" s="3">
        <f>K1656/K1644</f>
        <v>5.9288537549407119E-3</v>
      </c>
      <c r="K1656" s="70">
        <v>0.12</v>
      </c>
    </row>
    <row r="1657" spans="1:11" ht="45">
      <c r="A1657" s="25"/>
      <c r="B1657" s="26"/>
      <c r="C1657" s="27"/>
      <c r="D1657" s="31" t="s">
        <v>575</v>
      </c>
      <c r="E1657" s="28">
        <f>E1643*J1657</f>
        <v>220.44106719367591</v>
      </c>
      <c r="F1657" s="28">
        <f>F1643*J1657</f>
        <v>3164.7198171936761</v>
      </c>
      <c r="G1657" s="28">
        <f>G1643*J1657</f>
        <v>2569.3097430830039</v>
      </c>
      <c r="H1657" s="29">
        <f>H1643*J1657</f>
        <v>815.85114130434783</v>
      </c>
      <c r="J1657" s="3">
        <f>K1657/K1644</f>
        <v>1.0375494071146246E-2</v>
      </c>
      <c r="K1657" s="70">
        <v>0.21</v>
      </c>
    </row>
    <row r="1658" spans="1:11" ht="33.75">
      <c r="A1658" s="25"/>
      <c r="B1658" s="26"/>
      <c r="C1658" s="27"/>
      <c r="D1658" s="31" t="s">
        <v>576</v>
      </c>
      <c r="E1658" s="28">
        <f>J1658*E1643</f>
        <v>734.80355731225302</v>
      </c>
      <c r="F1658" s="28">
        <f>J1658*F1643</f>
        <v>10549.066057312255</v>
      </c>
      <c r="G1658" s="28">
        <f>J1658*G1643</f>
        <v>8564.3658102766803</v>
      </c>
      <c r="H1658" s="29">
        <f>J1658*H1643</f>
        <v>2719.5038043478262</v>
      </c>
      <c r="J1658" s="3">
        <f>K1658/K1644</f>
        <v>3.4584980237154152E-2</v>
      </c>
      <c r="K1658" s="70">
        <v>0.7</v>
      </c>
    </row>
    <row r="1659" spans="1:11" ht="33.75">
      <c r="A1659" s="25"/>
      <c r="B1659" s="26"/>
      <c r="C1659" s="27"/>
      <c r="D1659" s="31" t="s">
        <v>577</v>
      </c>
      <c r="E1659" s="28">
        <f>J1659*E1643</f>
        <v>493.36810276679842</v>
      </c>
      <c r="F1659" s="28">
        <f>J1659*F1643</f>
        <v>7082.9443527667991</v>
      </c>
      <c r="G1659" s="28">
        <f>J1659*G1643</f>
        <v>5750.3599011857705</v>
      </c>
      <c r="H1659" s="29">
        <f>J1659*H1643</f>
        <v>1825.952554347826</v>
      </c>
      <c r="J1659" s="3">
        <f>K1659/K1644</f>
        <v>2.3221343873517788E-2</v>
      </c>
      <c r="K1659" s="70">
        <v>0.47</v>
      </c>
    </row>
    <row r="1660" spans="1:11" ht="45">
      <c r="A1660" s="25"/>
      <c r="B1660" s="26"/>
      <c r="C1660" s="27"/>
      <c r="D1660" s="31" t="s">
        <v>578</v>
      </c>
      <c r="E1660" s="28">
        <f>J1660*E1643</f>
        <v>1228.1716600790514</v>
      </c>
      <c r="F1660" s="28">
        <f>J1660*F1643</f>
        <v>17632.010410079052</v>
      </c>
      <c r="G1660" s="28">
        <f>J1660*G1643</f>
        <v>14314.72571146245</v>
      </c>
      <c r="H1660" s="29">
        <f>J1660*H1643</f>
        <v>4545.4563586956519</v>
      </c>
      <c r="J1660" s="3">
        <f>K1660/K1644</f>
        <v>5.7806324110671936E-2</v>
      </c>
      <c r="K1660" s="70">
        <v>1.17</v>
      </c>
    </row>
    <row r="1661" spans="1:11" ht="33.75">
      <c r="A1661" s="25"/>
      <c r="B1661" s="26"/>
      <c r="C1661" s="27"/>
      <c r="D1661" s="31" t="s">
        <v>579</v>
      </c>
      <c r="E1661" s="28">
        <f>J1661*E1643</f>
        <v>2466.8405138339922</v>
      </c>
      <c r="F1661" s="28">
        <f>J1661*F1643</f>
        <v>35414.721763834001</v>
      </c>
      <c r="G1661" s="28">
        <f>J1661*G1643</f>
        <v>28751.799505928855</v>
      </c>
      <c r="H1661" s="29">
        <f>J1661*H1643</f>
        <v>9129.7627717391315</v>
      </c>
      <c r="J1661" s="3">
        <f>K1661/K1644</f>
        <v>0.11610671936758894</v>
      </c>
      <c r="K1661" s="70">
        <v>2.35</v>
      </c>
    </row>
    <row r="1662" spans="1:11" ht="45">
      <c r="A1662" s="25"/>
      <c r="B1662" s="26"/>
      <c r="C1662" s="27"/>
      <c r="D1662" s="31" t="s">
        <v>580</v>
      </c>
      <c r="E1662" s="28">
        <f>J1662*E1643</f>
        <v>1196.6800790513835</v>
      </c>
      <c r="F1662" s="28">
        <f>J1662*F1643</f>
        <v>17179.907579051385</v>
      </c>
      <c r="G1662" s="28">
        <f>J1662*G1643</f>
        <v>13947.681462450593</v>
      </c>
      <c r="H1662" s="29">
        <f>J1662*H1643</f>
        <v>4428.9061956521737</v>
      </c>
      <c r="J1662" s="3">
        <f>K1662/K1644</f>
        <v>5.632411067193676E-2</v>
      </c>
      <c r="K1662" s="70">
        <v>1.1399999999999999</v>
      </c>
    </row>
    <row r="1663" spans="1:11" ht="33.75">
      <c r="A1663" s="25"/>
      <c r="B1663" s="26"/>
      <c r="C1663" s="27"/>
      <c r="D1663" s="31" t="s">
        <v>581</v>
      </c>
      <c r="E1663" s="28">
        <f>J1663*E1643</f>
        <v>1931.4836363636366</v>
      </c>
      <c r="F1663" s="28">
        <f>J1663*F1643</f>
        <v>27728.973636363644</v>
      </c>
      <c r="G1663" s="28">
        <f>J1663*G1643</f>
        <v>22512.047272727275</v>
      </c>
      <c r="H1663" s="29">
        <f>J1663*H1643</f>
        <v>7148.4100000000008</v>
      </c>
      <c r="J1663" s="3">
        <f>K1663/K1644</f>
        <v>9.0909090909090925E-2</v>
      </c>
      <c r="K1663" s="70">
        <v>1.84</v>
      </c>
    </row>
    <row r="1664" spans="1:11" ht="78.75">
      <c r="A1664" s="25"/>
      <c r="B1664" s="26"/>
      <c r="C1664" s="27"/>
      <c r="D1664" s="31" t="s">
        <v>582</v>
      </c>
      <c r="E1664" s="28">
        <f>J1664*E1643</f>
        <v>2739.7675494071145</v>
      </c>
      <c r="F1664" s="28">
        <f>J1664*F1643</f>
        <v>39332.946299407122</v>
      </c>
      <c r="G1664" s="28">
        <f>J1664*G1643</f>
        <v>31932.849664031619</v>
      </c>
      <c r="H1664" s="29">
        <f>J1664*H1643</f>
        <v>10139.864184782609</v>
      </c>
      <c r="J1664" s="3">
        <f>K1664/K1644</f>
        <v>0.12895256916996048</v>
      </c>
      <c r="K1664" s="70">
        <v>2.61</v>
      </c>
    </row>
    <row r="1665" spans="1:11" ht="22.5">
      <c r="A1665" s="25"/>
      <c r="B1665" s="26"/>
      <c r="C1665" s="27"/>
      <c r="D1665" s="31" t="s">
        <v>583</v>
      </c>
      <c r="E1665" s="28">
        <f>J1665*E1643</f>
        <v>1941.9808300395259</v>
      </c>
      <c r="F1665" s="28">
        <f>J1665*F1643</f>
        <v>27879.674580039533</v>
      </c>
      <c r="G1665" s="28">
        <f>J1665*G1643</f>
        <v>22634.395355731227</v>
      </c>
      <c r="H1665" s="29">
        <f>J1665*H1643</f>
        <v>7187.2600543478266</v>
      </c>
      <c r="J1665" s="3">
        <f>K1665/K1644</f>
        <v>9.1403162055335982E-2</v>
      </c>
      <c r="K1665" s="70">
        <v>1.85</v>
      </c>
    </row>
    <row r="1666" spans="1:11" ht="22.5">
      <c r="A1666" s="25"/>
      <c r="B1666" s="26"/>
      <c r="C1666" s="27"/>
      <c r="D1666" s="31" t="s">
        <v>584</v>
      </c>
      <c r="E1666" s="28">
        <f>J1666*E1643</f>
        <v>1973.4724110671937</v>
      </c>
      <c r="F1666" s="28">
        <f>J1666*F1643</f>
        <v>28331.777411067196</v>
      </c>
      <c r="G1666" s="28">
        <f>J1666*G1643</f>
        <v>23001.439604743082</v>
      </c>
      <c r="H1666" s="29">
        <f>J1666*H1643</f>
        <v>7303.8102173913039</v>
      </c>
      <c r="J1666" s="3">
        <f>K1666/K1644</f>
        <v>9.2885375494071151E-2</v>
      </c>
      <c r="K1666" s="70">
        <v>1.88</v>
      </c>
    </row>
    <row r="1667" spans="1:11" ht="67.5">
      <c r="A1667" s="25"/>
      <c r="B1667" s="26"/>
      <c r="C1667" s="27"/>
      <c r="D1667" s="31" t="s">
        <v>585</v>
      </c>
      <c r="E1667" s="28">
        <f>J1667*E1643</f>
        <v>997.23339920948615</v>
      </c>
      <c r="F1667" s="28">
        <f>J1667*F1643</f>
        <v>14316.589649209487</v>
      </c>
      <c r="G1667" s="28">
        <f>J1667*G1643</f>
        <v>11623.067885375494</v>
      </c>
      <c r="H1667" s="29">
        <f>J1667*H1643</f>
        <v>3690.7551630434782</v>
      </c>
      <c r="J1667" s="3">
        <f>K1667/K1644</f>
        <v>4.6936758893280632E-2</v>
      </c>
      <c r="K1667" s="70">
        <v>0.95</v>
      </c>
    </row>
    <row r="1668" spans="1:11" ht="56.25">
      <c r="A1668" s="25"/>
      <c r="B1668" s="26"/>
      <c r="C1668" s="27"/>
      <c r="D1668" s="31" t="s">
        <v>586</v>
      </c>
      <c r="E1668" s="28">
        <f>J1668*E1643</f>
        <v>755.79794466403166</v>
      </c>
      <c r="F1668" s="28">
        <f>J1668*F1643</f>
        <v>10850.467944664033</v>
      </c>
      <c r="G1668" s="28">
        <f>J1668*G1643</f>
        <v>8809.0619762845854</v>
      </c>
      <c r="H1668" s="29">
        <f>J1668*H1643</f>
        <v>2797.2039130434782</v>
      </c>
      <c r="J1668" s="3">
        <f>K1668/K1644</f>
        <v>3.5573122529644272E-2</v>
      </c>
      <c r="K1668" s="70">
        <v>0.72</v>
      </c>
    </row>
    <row r="1669" spans="1:11">
      <c r="A1669" s="25"/>
      <c r="B1669" s="26"/>
      <c r="C1669" s="27"/>
      <c r="D1669" s="41" t="s">
        <v>26</v>
      </c>
      <c r="E1669" s="23" t="s">
        <v>648</v>
      </c>
      <c r="F1669" s="23" t="s">
        <v>649</v>
      </c>
      <c r="G1669" s="23" t="s">
        <v>650</v>
      </c>
      <c r="H1669" s="24" t="s">
        <v>651</v>
      </c>
    </row>
    <row r="1670" spans="1:11" ht="12" thickBot="1">
      <c r="A1670" s="71"/>
      <c r="B1670" s="72"/>
      <c r="C1670" s="73"/>
      <c r="D1670" s="43" t="s">
        <v>29</v>
      </c>
      <c r="E1670" s="44"/>
      <c r="F1670" s="44" t="s">
        <v>652</v>
      </c>
      <c r="G1670" s="44" t="s">
        <v>653</v>
      </c>
      <c r="H1670" s="45" t="s">
        <v>34</v>
      </c>
    </row>
    <row r="1671" spans="1:11" customFormat="1" ht="15.75" thickBot="1">
      <c r="A1671" s="38"/>
      <c r="D1671" s="116"/>
      <c r="E1671" s="108"/>
      <c r="F1671" s="108"/>
      <c r="G1671" s="108"/>
      <c r="H1671" s="108"/>
    </row>
    <row r="1672" spans="1:11">
      <c r="A1672" s="13" t="s">
        <v>10</v>
      </c>
      <c r="B1672" s="14" t="s">
        <v>11</v>
      </c>
      <c r="C1672" s="39">
        <v>103</v>
      </c>
      <c r="D1672" s="40" t="s">
        <v>12</v>
      </c>
      <c r="E1672" s="17">
        <v>22361.83</v>
      </c>
      <c r="F1672" s="17">
        <v>174117.83</v>
      </c>
      <c r="G1672" s="17">
        <v>150103.75</v>
      </c>
      <c r="H1672" s="18">
        <v>46375.91</v>
      </c>
    </row>
    <row r="1673" spans="1:11" ht="12.75" customHeight="1">
      <c r="A1673" s="19"/>
      <c r="B1673" s="20"/>
      <c r="C1673" s="21"/>
      <c r="D1673" s="41" t="s">
        <v>13</v>
      </c>
      <c r="E1673" s="23"/>
      <c r="F1673" s="23" t="s">
        <v>654</v>
      </c>
      <c r="G1673" s="23" t="s">
        <v>655</v>
      </c>
      <c r="H1673" s="60">
        <v>888.14</v>
      </c>
    </row>
    <row r="1674" spans="1:11" ht="12.75" customHeight="1">
      <c r="A1674" s="25"/>
      <c r="B1674" s="26"/>
      <c r="C1674" s="27"/>
      <c r="D1674" s="41" t="s">
        <v>14</v>
      </c>
      <c r="E1674" s="23">
        <v>17131.12</v>
      </c>
      <c r="F1674" s="23">
        <v>153502.43</v>
      </c>
      <c r="G1674" s="23">
        <v>125892.24</v>
      </c>
      <c r="H1674" s="24">
        <v>44741.31</v>
      </c>
    </row>
    <row r="1675" spans="1:11" ht="12.75" customHeight="1">
      <c r="A1675" s="25"/>
      <c r="B1675" s="26"/>
      <c r="C1675" s="27"/>
      <c r="D1675" s="69" t="s">
        <v>15</v>
      </c>
      <c r="E1675" s="28"/>
      <c r="F1675" s="28"/>
      <c r="G1675" s="28"/>
      <c r="H1675" s="29"/>
      <c r="K1675" s="3">
        <f>K1676+K1677+K1678+K1679+K1680+K1681+K1682+K1683+K1684+K1685+K1686+K1687+K1688+K1689+K1690+K1691+K1692+K1693+K1694+K1695+K1696+K1697+K1698+K1699</f>
        <v>20.239999999999998</v>
      </c>
    </row>
    <row r="1676" spans="1:11" ht="22.5">
      <c r="A1676" s="25"/>
      <c r="B1676" s="26"/>
      <c r="C1676" s="27"/>
      <c r="D1676" s="31" t="s">
        <v>563</v>
      </c>
      <c r="E1676" s="28">
        <f>E1674*J1676</f>
        <v>93.103913043478272</v>
      </c>
      <c r="F1676" s="28">
        <f>F1674*J1676</f>
        <v>834.25233695652184</v>
      </c>
      <c r="G1676" s="28">
        <f>G1674*J1676</f>
        <v>684.19695652173925</v>
      </c>
      <c r="H1676" s="29">
        <f>H1674*J1676</f>
        <v>243.15929347826088</v>
      </c>
      <c r="J1676" s="3">
        <f>K1676/K1675</f>
        <v>5.4347826086956529E-3</v>
      </c>
      <c r="K1676" s="70">
        <v>0.11</v>
      </c>
    </row>
    <row r="1677" spans="1:11" ht="12.75" customHeight="1">
      <c r="A1677" s="25"/>
      <c r="B1677" s="26"/>
      <c r="C1677" s="27"/>
      <c r="D1677" s="31" t="s">
        <v>564</v>
      </c>
      <c r="E1677" s="28"/>
      <c r="F1677" s="28"/>
      <c r="G1677" s="28"/>
      <c r="H1677" s="29"/>
      <c r="J1677" s="3">
        <f>K1677/K1675</f>
        <v>1.1363636363636366E-2</v>
      </c>
      <c r="K1677" s="70">
        <v>0.23</v>
      </c>
    </row>
    <row r="1678" spans="1:11" ht="22.5">
      <c r="A1678" s="25"/>
      <c r="B1678" s="26"/>
      <c r="C1678" s="27"/>
      <c r="D1678" s="31" t="s">
        <v>565</v>
      </c>
      <c r="E1678" s="28">
        <f>E1674*J1678</f>
        <v>380.87964426877477</v>
      </c>
      <c r="F1678" s="28">
        <f>F1674*J1678</f>
        <v>3412.8504693675895</v>
      </c>
      <c r="G1678" s="28">
        <f>G1674*J1678</f>
        <v>2798.9875494071152</v>
      </c>
      <c r="H1678" s="29">
        <f>H1674*J1678</f>
        <v>994.74256422924907</v>
      </c>
      <c r="J1678" s="3">
        <f>K1678/K1675</f>
        <v>2.2233201581027671E-2</v>
      </c>
      <c r="K1678" s="70">
        <v>0.45</v>
      </c>
    </row>
    <row r="1679" spans="1:11" ht="33.75">
      <c r="A1679" s="25"/>
      <c r="B1679" s="26"/>
      <c r="C1679" s="27"/>
      <c r="D1679" s="31" t="s">
        <v>566</v>
      </c>
      <c r="E1679" s="28">
        <f>E1674*J1679</f>
        <v>84.639920948616606</v>
      </c>
      <c r="F1679" s="28">
        <f>F1674*J1679</f>
        <v>758.41121541501991</v>
      </c>
      <c r="G1679" s="28">
        <f>G1674*J1679</f>
        <v>621.99723320158114</v>
      </c>
      <c r="H1679" s="29">
        <f>H1674*J1679</f>
        <v>221.05390316205538</v>
      </c>
      <c r="J1679" s="3">
        <f>K1679/K1675</f>
        <v>4.9407114624505939E-3</v>
      </c>
      <c r="K1679" s="70">
        <v>0.1</v>
      </c>
    </row>
    <row r="1680" spans="1:11" ht="33.75">
      <c r="A1680" s="25"/>
      <c r="B1680" s="26"/>
      <c r="C1680" s="27"/>
      <c r="D1680" s="31" t="s">
        <v>567</v>
      </c>
      <c r="E1680" s="28">
        <f>E1674*J1680</f>
        <v>84.639920948616606</v>
      </c>
      <c r="F1680" s="28">
        <f>F1674*J1680</f>
        <v>758.41121541501991</v>
      </c>
      <c r="G1680" s="28">
        <f>G1674*J1680</f>
        <v>621.99723320158114</v>
      </c>
      <c r="H1680" s="29">
        <f>H1674*J1680</f>
        <v>221.05390316205538</v>
      </c>
      <c r="J1680" s="3">
        <f>K1680/K1675</f>
        <v>4.9407114624505939E-3</v>
      </c>
      <c r="K1680" s="70">
        <v>0.1</v>
      </c>
    </row>
    <row r="1681" spans="1:11" ht="33.75">
      <c r="A1681" s="25"/>
      <c r="B1681" s="26"/>
      <c r="C1681" s="27"/>
      <c r="D1681" s="31" t="s">
        <v>568</v>
      </c>
      <c r="E1681" s="28">
        <f>E1674*J1681</f>
        <v>50.783952569169962</v>
      </c>
      <c r="F1681" s="28">
        <f>F1674*J1681</f>
        <v>455.04672924901189</v>
      </c>
      <c r="G1681" s="28">
        <f>G1674*J1681</f>
        <v>373.19833992094868</v>
      </c>
      <c r="H1681" s="29">
        <f>H1674*J1681</f>
        <v>132.6323418972332</v>
      </c>
      <c r="J1681" s="3">
        <f>K1681/K1675</f>
        <v>2.964426877470356E-3</v>
      </c>
      <c r="K1681" s="70">
        <v>0.06</v>
      </c>
    </row>
    <row r="1682" spans="1:11" ht="22.5">
      <c r="A1682" s="25"/>
      <c r="B1682" s="26"/>
      <c r="C1682" s="27"/>
      <c r="D1682" s="31" t="s">
        <v>569</v>
      </c>
      <c r="E1682" s="28">
        <f>E1674*J1682</f>
        <v>770.22328063241105</v>
      </c>
      <c r="F1682" s="28">
        <f>F1674*J1682</f>
        <v>6901.5420602766799</v>
      </c>
      <c r="G1682" s="28">
        <f>G1674*J1682</f>
        <v>5660.1748221343878</v>
      </c>
      <c r="H1682" s="29">
        <f>J1682*H1674</f>
        <v>2011.5905187747037</v>
      </c>
      <c r="J1682" s="3">
        <f>K1682/K1675</f>
        <v>4.4960474308300399E-2</v>
      </c>
      <c r="K1682" s="70">
        <v>0.91</v>
      </c>
    </row>
    <row r="1683" spans="1:11" ht="22.5">
      <c r="A1683" s="25"/>
      <c r="B1683" s="26"/>
      <c r="C1683" s="27"/>
      <c r="D1683" s="31" t="s">
        <v>570</v>
      </c>
      <c r="E1683" s="28">
        <f>E1674*J1683</f>
        <v>177.74383399209486</v>
      </c>
      <c r="F1683" s="28">
        <f>F1674*J1683</f>
        <v>1592.6635523715415</v>
      </c>
      <c r="G1683" s="28">
        <f>G1674*J1683</f>
        <v>1306.1941897233203</v>
      </c>
      <c r="H1683" s="29">
        <f>H1674*J1683</f>
        <v>464.2131966403162</v>
      </c>
      <c r="J1683" s="3">
        <f>K1683/K1675</f>
        <v>1.0375494071146246E-2</v>
      </c>
      <c r="K1683" s="70">
        <v>0.21</v>
      </c>
    </row>
    <row r="1684" spans="1:11" ht="22.5">
      <c r="A1684" s="25"/>
      <c r="B1684" s="26"/>
      <c r="C1684" s="27"/>
      <c r="D1684" s="31" t="s">
        <v>571</v>
      </c>
      <c r="E1684" s="28">
        <f>E1674*J1684</f>
        <v>1159.5669169960477</v>
      </c>
      <c r="F1684" s="28">
        <f>F1674*J1684</f>
        <v>10390.233651185772</v>
      </c>
      <c r="G1684" s="28">
        <f>G1674*J1684</f>
        <v>8521.3620948616626</v>
      </c>
      <c r="H1684" s="29">
        <f>H1674*J1684</f>
        <v>3028.4384733201587</v>
      </c>
      <c r="J1684" s="3">
        <f>K1684/K1675</f>
        <v>6.7687747035573134E-2</v>
      </c>
      <c r="K1684" s="70">
        <v>1.37</v>
      </c>
    </row>
    <row r="1685" spans="1:11" ht="22.5">
      <c r="A1685" s="25"/>
      <c r="B1685" s="26"/>
      <c r="C1685" s="27"/>
      <c r="D1685" s="31" t="s">
        <v>572</v>
      </c>
      <c r="E1685" s="28">
        <f>E1674*J1685</f>
        <v>33.855968379446644</v>
      </c>
      <c r="F1685" s="28">
        <f>F1674*J1685</f>
        <v>303.36448616600796</v>
      </c>
      <c r="G1685" s="28">
        <f>G1674*J1685</f>
        <v>248.79889328063246</v>
      </c>
      <c r="H1685" s="29">
        <f>H1674*J1685</f>
        <v>88.421561264822145</v>
      </c>
      <c r="J1685" s="3">
        <f>K1685/K1675</f>
        <v>1.9762845849802375E-3</v>
      </c>
      <c r="K1685" s="70">
        <v>0.04</v>
      </c>
    </row>
    <row r="1686" spans="1:11" ht="90">
      <c r="A1686" s="25"/>
      <c r="B1686" s="26"/>
      <c r="C1686" s="27"/>
      <c r="D1686" s="31" t="s">
        <v>573</v>
      </c>
      <c r="E1686" s="28">
        <f>E1674*J1686</f>
        <v>550.15948616600792</v>
      </c>
      <c r="F1686" s="28">
        <f>F1674*J1686</f>
        <v>4929.6729001976282</v>
      </c>
      <c r="G1686" s="28">
        <f>G1674*J1686</f>
        <v>4042.9820158102771</v>
      </c>
      <c r="H1686" s="29">
        <f>H1674*J1686</f>
        <v>1436.8503705533597</v>
      </c>
      <c r="J1686" s="3">
        <f>K1686/K1675</f>
        <v>3.2114624505928856E-2</v>
      </c>
      <c r="K1686" s="70">
        <v>0.65</v>
      </c>
    </row>
    <row r="1687" spans="1:11" ht="56.25">
      <c r="A1687" s="25"/>
      <c r="B1687" s="26"/>
      <c r="C1687" s="27"/>
      <c r="D1687" s="31" t="s">
        <v>574</v>
      </c>
      <c r="E1687" s="28">
        <f>E1674*J1687</f>
        <v>101.56790513833992</v>
      </c>
      <c r="F1687" s="28">
        <f>F1674*J1687</f>
        <v>910.09345849802378</v>
      </c>
      <c r="G1687" s="28">
        <f>G1674*J1687</f>
        <v>746.39667984189737</v>
      </c>
      <c r="H1687" s="29">
        <f>H1674*J1687</f>
        <v>265.26468379446641</v>
      </c>
      <c r="J1687" s="3">
        <f>K1687/K1675</f>
        <v>5.9288537549407119E-3</v>
      </c>
      <c r="K1687" s="70">
        <v>0.12</v>
      </c>
    </row>
    <row r="1688" spans="1:11" ht="45">
      <c r="A1688" s="25"/>
      <c r="B1688" s="26"/>
      <c r="C1688" s="27"/>
      <c r="D1688" s="31" t="s">
        <v>575</v>
      </c>
      <c r="E1688" s="28">
        <f>E1674*J1688</f>
        <v>177.74383399209486</v>
      </c>
      <c r="F1688" s="28">
        <f>F1674*J1688</f>
        <v>1592.6635523715415</v>
      </c>
      <c r="G1688" s="28">
        <f>G1674*J1688</f>
        <v>1306.1941897233203</v>
      </c>
      <c r="H1688" s="29">
        <f>H1674*J1688</f>
        <v>464.2131966403162</v>
      </c>
      <c r="J1688" s="3">
        <f>K1688/K1675</f>
        <v>1.0375494071146246E-2</v>
      </c>
      <c r="K1688" s="70">
        <v>0.21</v>
      </c>
    </row>
    <row r="1689" spans="1:11" ht="33.75">
      <c r="A1689" s="25"/>
      <c r="B1689" s="26"/>
      <c r="C1689" s="27"/>
      <c r="D1689" s="31" t="s">
        <v>576</v>
      </c>
      <c r="E1689" s="28">
        <f>J1689*E1674</f>
        <v>592.47944664031616</v>
      </c>
      <c r="F1689" s="28">
        <f>J1689*F1674</f>
        <v>5308.8785079051386</v>
      </c>
      <c r="G1689" s="28">
        <f>J1689*G1674</f>
        <v>4353.9806324110677</v>
      </c>
      <c r="H1689" s="29">
        <f>J1689*H1674</f>
        <v>1547.3773221343874</v>
      </c>
      <c r="J1689" s="3">
        <f>K1689/K1675</f>
        <v>3.4584980237154152E-2</v>
      </c>
      <c r="K1689" s="70">
        <v>0.7</v>
      </c>
    </row>
    <row r="1690" spans="1:11" ht="33.75">
      <c r="A1690" s="25"/>
      <c r="B1690" s="26"/>
      <c r="C1690" s="27"/>
      <c r="D1690" s="31" t="s">
        <v>577</v>
      </c>
      <c r="E1690" s="28">
        <f>J1690*E1674</f>
        <v>397.80762845849802</v>
      </c>
      <c r="F1690" s="28">
        <f>J1690*F1674</f>
        <v>3564.532712450593</v>
      </c>
      <c r="G1690" s="28">
        <f>J1690*G1674</f>
        <v>2923.3869960474312</v>
      </c>
      <c r="H1690" s="29">
        <f>J1690*H1674</f>
        <v>1038.9533448616601</v>
      </c>
      <c r="J1690" s="3">
        <f>K1690/K1675</f>
        <v>2.3221343873517788E-2</v>
      </c>
      <c r="K1690" s="70">
        <v>0.47</v>
      </c>
    </row>
    <row r="1691" spans="1:11" ht="45">
      <c r="A1691" s="25"/>
      <c r="B1691" s="26"/>
      <c r="C1691" s="27"/>
      <c r="D1691" s="31" t="s">
        <v>578</v>
      </c>
      <c r="E1691" s="28">
        <f>J1691*E1674</f>
        <v>990.28707509881417</v>
      </c>
      <c r="F1691" s="28">
        <f>J1691*F1674</f>
        <v>8873.4112203557306</v>
      </c>
      <c r="G1691" s="28">
        <f>J1691*G1674</f>
        <v>7277.3676284584981</v>
      </c>
      <c r="H1691" s="29">
        <f>J1691*H1674</f>
        <v>2586.3306669960471</v>
      </c>
      <c r="J1691" s="3">
        <f>K1691/K1675</f>
        <v>5.7806324110671936E-2</v>
      </c>
      <c r="K1691" s="70">
        <v>1.17</v>
      </c>
    </row>
    <row r="1692" spans="1:11" ht="33.75">
      <c r="A1692" s="25"/>
      <c r="B1692" s="26"/>
      <c r="C1692" s="27"/>
      <c r="D1692" s="31" t="s">
        <v>579</v>
      </c>
      <c r="E1692" s="28">
        <f>J1692*E1674</f>
        <v>1989.0381422924902</v>
      </c>
      <c r="F1692" s="28">
        <f>J1692*F1674</f>
        <v>17822.663562252965</v>
      </c>
      <c r="G1692" s="28">
        <f>J1692*G1674</f>
        <v>14616.934980237156</v>
      </c>
      <c r="H1692" s="29">
        <f>J1692*H1674</f>
        <v>5194.7667243083006</v>
      </c>
      <c r="J1692" s="3">
        <f>K1692/K1675</f>
        <v>0.11610671936758894</v>
      </c>
      <c r="K1692" s="70">
        <v>2.35</v>
      </c>
    </row>
    <row r="1693" spans="1:11" ht="45">
      <c r="A1693" s="25"/>
      <c r="B1693" s="26"/>
      <c r="C1693" s="27"/>
      <c r="D1693" s="31" t="s">
        <v>580</v>
      </c>
      <c r="E1693" s="28">
        <f>J1693*E1674</f>
        <v>964.89509881422919</v>
      </c>
      <c r="F1693" s="28">
        <f>J1693*F1674</f>
        <v>8645.8878557312255</v>
      </c>
      <c r="G1693" s="28">
        <f>J1693*G1674</f>
        <v>7090.7684584980243</v>
      </c>
      <c r="H1693" s="29">
        <f>J1693*H1674</f>
        <v>2520.0144960474308</v>
      </c>
      <c r="J1693" s="3">
        <f>K1693/K1675</f>
        <v>5.632411067193676E-2</v>
      </c>
      <c r="K1693" s="70">
        <v>1.1399999999999999</v>
      </c>
    </row>
    <row r="1694" spans="1:11" ht="33.75">
      <c r="A1694" s="25"/>
      <c r="B1694" s="26"/>
      <c r="C1694" s="27"/>
      <c r="D1694" s="31" t="s">
        <v>581</v>
      </c>
      <c r="E1694" s="28">
        <f>J1694*E1674</f>
        <v>1557.3745454545456</v>
      </c>
      <c r="F1694" s="28">
        <f>J1694*F1674</f>
        <v>13954.766363636365</v>
      </c>
      <c r="G1694" s="28">
        <f>J1694*G1674</f>
        <v>11444.749090909094</v>
      </c>
      <c r="H1694" s="29">
        <f>J1694*H1674</f>
        <v>4067.3918181818185</v>
      </c>
      <c r="J1694" s="3">
        <f>K1694/K1675</f>
        <v>9.0909090909090925E-2</v>
      </c>
      <c r="K1694" s="70">
        <v>1.84</v>
      </c>
    </row>
    <row r="1695" spans="1:11" ht="73.5" customHeight="1">
      <c r="A1695" s="25"/>
      <c r="B1695" s="26"/>
      <c r="C1695" s="27"/>
      <c r="D1695" s="31" t="s">
        <v>582</v>
      </c>
      <c r="E1695" s="28">
        <f>J1695*E1674</f>
        <v>2209.1019367588933</v>
      </c>
      <c r="F1695" s="28">
        <f>J1695*F1674</f>
        <v>19794.532722332016</v>
      </c>
      <c r="G1695" s="28">
        <f>J1695*G1674</f>
        <v>16234.127786561266</v>
      </c>
      <c r="H1695" s="29">
        <f>J1695*H1674</f>
        <v>5769.5068725296442</v>
      </c>
      <c r="J1695" s="3">
        <f>K1695/K1675</f>
        <v>0.12895256916996048</v>
      </c>
      <c r="K1695" s="70">
        <v>2.61</v>
      </c>
    </row>
    <row r="1696" spans="1:11" ht="22.5">
      <c r="A1696" s="25"/>
      <c r="B1696" s="26"/>
      <c r="C1696" s="27"/>
      <c r="D1696" s="31" t="s">
        <v>583</v>
      </c>
      <c r="E1696" s="28">
        <f>J1696*E1674</f>
        <v>1565.8385375494072</v>
      </c>
      <c r="F1696" s="28">
        <f>J1696*F1674</f>
        <v>14030.607485177867</v>
      </c>
      <c r="G1696" s="28">
        <f>J1696*G1674</f>
        <v>11506.948814229252</v>
      </c>
      <c r="H1696" s="29">
        <f>J1696*H1674</f>
        <v>4089.4972084980241</v>
      </c>
      <c r="J1696" s="3">
        <f>K1696/K1675</f>
        <v>9.1403162055335982E-2</v>
      </c>
      <c r="K1696" s="70">
        <v>1.85</v>
      </c>
    </row>
    <row r="1697" spans="1:11" ht="22.5">
      <c r="A1697" s="25"/>
      <c r="B1697" s="26"/>
      <c r="C1697" s="27"/>
      <c r="D1697" s="31" t="s">
        <v>584</v>
      </c>
      <c r="E1697" s="28">
        <f>J1697*E1674</f>
        <v>1591.2305138339921</v>
      </c>
      <c r="F1697" s="28">
        <f>J1697*F1674</f>
        <v>14258.130849802372</v>
      </c>
      <c r="G1697" s="28">
        <f>J1697*G1674</f>
        <v>11693.547984189725</v>
      </c>
      <c r="H1697" s="29">
        <f>J1697*H1674</f>
        <v>4155.8133794466403</v>
      </c>
      <c r="J1697" s="3">
        <f>K1697/K1675</f>
        <v>9.2885375494071151E-2</v>
      </c>
      <c r="K1697" s="70">
        <v>1.88</v>
      </c>
    </row>
    <row r="1698" spans="1:11" ht="67.5">
      <c r="A1698" s="25"/>
      <c r="B1698" s="26"/>
      <c r="C1698" s="27"/>
      <c r="D1698" s="31" t="s">
        <v>585</v>
      </c>
      <c r="E1698" s="28">
        <f>J1698*E1674</f>
        <v>804.07924901185766</v>
      </c>
      <c r="F1698" s="28">
        <f>J1698*F1674</f>
        <v>7204.9065464426876</v>
      </c>
      <c r="G1698" s="28">
        <f>J1698*G1674</f>
        <v>5908.9737154150198</v>
      </c>
      <c r="H1698" s="29">
        <f>J1698*H1674</f>
        <v>2100.0120800395257</v>
      </c>
      <c r="J1698" s="3">
        <f>K1698/K1675</f>
        <v>4.6936758893280632E-2</v>
      </c>
      <c r="K1698" s="70">
        <v>0.95</v>
      </c>
    </row>
    <row r="1699" spans="1:11" ht="56.25">
      <c r="A1699" s="25"/>
      <c r="B1699" s="26"/>
      <c r="C1699" s="27"/>
      <c r="D1699" s="31" t="s">
        <v>586</v>
      </c>
      <c r="E1699" s="28">
        <f>J1699*E1674</f>
        <v>609.40743083003952</v>
      </c>
      <c r="F1699" s="28">
        <f>J1699*F1674</f>
        <v>5460.5607509881429</v>
      </c>
      <c r="G1699" s="28">
        <f>J1699*G1674</f>
        <v>4478.3800790513842</v>
      </c>
      <c r="H1699" s="29">
        <f>J1699*H1674</f>
        <v>1591.5881027667986</v>
      </c>
      <c r="J1699" s="3">
        <f>K1699/K1675</f>
        <v>3.5573122529644272E-2</v>
      </c>
      <c r="K1699" s="70">
        <v>0.72</v>
      </c>
    </row>
    <row r="1700" spans="1:11" ht="12.75" customHeight="1">
      <c r="A1700" s="25"/>
      <c r="B1700" s="26"/>
      <c r="C1700" s="27"/>
      <c r="D1700" s="41" t="s">
        <v>26</v>
      </c>
      <c r="E1700" s="23" t="s">
        <v>656</v>
      </c>
      <c r="F1700" s="23" t="s">
        <v>657</v>
      </c>
      <c r="G1700" s="23" t="s">
        <v>658</v>
      </c>
      <c r="H1700" s="60">
        <v>746.46</v>
      </c>
    </row>
    <row r="1701" spans="1:11" ht="13.5" customHeight="1" thickBot="1">
      <c r="A1701" s="33"/>
      <c r="B1701" s="34"/>
      <c r="C1701" s="35"/>
      <c r="D1701" s="43" t="s">
        <v>29</v>
      </c>
      <c r="E1701" s="44"/>
      <c r="F1701" s="44" t="s">
        <v>240</v>
      </c>
      <c r="G1701" s="44" t="s">
        <v>240</v>
      </c>
      <c r="H1701" s="45"/>
    </row>
    <row r="1702" spans="1:11" customFormat="1" ht="15.75" thickBot="1">
      <c r="A1702" s="38"/>
      <c r="D1702" s="116"/>
      <c r="E1702" s="108"/>
      <c r="F1702" s="108"/>
      <c r="G1702" s="108"/>
      <c r="H1702" s="108"/>
    </row>
    <row r="1703" spans="1:11">
      <c r="A1703" s="13" t="s">
        <v>10</v>
      </c>
      <c r="B1703" s="14" t="s">
        <v>11</v>
      </c>
      <c r="C1703" s="39">
        <v>104</v>
      </c>
      <c r="D1703" s="40" t="s">
        <v>12</v>
      </c>
      <c r="E1703" s="17">
        <v>32015.42</v>
      </c>
      <c r="F1703" s="17">
        <v>251673.53</v>
      </c>
      <c r="G1703" s="17">
        <v>212998.24</v>
      </c>
      <c r="H1703" s="18">
        <v>70690.710000000006</v>
      </c>
    </row>
    <row r="1704" spans="1:11" ht="12.75" customHeight="1">
      <c r="A1704" s="19"/>
      <c r="B1704" s="20"/>
      <c r="C1704" s="21"/>
      <c r="D1704" s="41" t="s">
        <v>13</v>
      </c>
      <c r="E1704" s="23"/>
      <c r="F1704" s="23" t="s">
        <v>659</v>
      </c>
      <c r="G1704" s="74">
        <v>930</v>
      </c>
      <c r="H1704" s="68">
        <v>645</v>
      </c>
    </row>
    <row r="1705" spans="1:11" ht="12.75" customHeight="1">
      <c r="A1705" s="25"/>
      <c r="B1705" s="26"/>
      <c r="C1705" s="27"/>
      <c r="D1705" s="41" t="s">
        <v>14</v>
      </c>
      <c r="E1705" s="28">
        <v>24443.55</v>
      </c>
      <c r="F1705" s="28">
        <v>193873.18</v>
      </c>
      <c r="G1705" s="28">
        <v>163048.32000000001</v>
      </c>
      <c r="H1705" s="29">
        <v>55268.41</v>
      </c>
    </row>
    <row r="1706" spans="1:11" ht="12.75" customHeight="1">
      <c r="A1706" s="25"/>
      <c r="B1706" s="26"/>
      <c r="C1706" s="27"/>
      <c r="D1706" s="63" t="s">
        <v>430</v>
      </c>
      <c r="E1706" s="28"/>
      <c r="F1706" s="28"/>
      <c r="G1706" s="28"/>
      <c r="H1706" s="29"/>
      <c r="K1706" s="3">
        <v>20.67</v>
      </c>
    </row>
    <row r="1707" spans="1:11" ht="12.75" customHeight="1">
      <c r="A1707" s="25"/>
      <c r="B1707" s="26"/>
      <c r="C1707" s="27"/>
      <c r="D1707" s="31" t="s">
        <v>431</v>
      </c>
      <c r="E1707" s="28">
        <f>J1707*E1705</f>
        <v>5699.9473149492014</v>
      </c>
      <c r="F1707" s="28">
        <f>F1705*J1707</f>
        <v>45208.936990807932</v>
      </c>
      <c r="G1707" s="28">
        <f>G1705*J1707</f>
        <v>38020.943512336722</v>
      </c>
      <c r="H1707" s="29">
        <f>H1705*J1707</f>
        <v>12887.940793420417</v>
      </c>
      <c r="J1707" s="3">
        <f>K1707/K1706</f>
        <v>0.2331881954523464</v>
      </c>
      <c r="K1707" s="64">
        <v>4.82</v>
      </c>
    </row>
    <row r="1708" spans="1:11" ht="12.75" customHeight="1">
      <c r="A1708" s="25"/>
      <c r="B1708" s="26"/>
      <c r="C1708" s="27"/>
      <c r="D1708" s="31" t="s">
        <v>432</v>
      </c>
      <c r="E1708" s="28">
        <f>E1705*J1708</f>
        <v>2814.4968069666179</v>
      </c>
      <c r="F1708" s="28">
        <f>F1705*J1708</f>
        <v>22323.085070149969</v>
      </c>
      <c r="G1708" s="28">
        <f>G1705*J1708</f>
        <v>18773.826879535558</v>
      </c>
      <c r="H1708" s="29">
        <f>H1705*J1708</f>
        <v>6363.7549975810343</v>
      </c>
      <c r="J1708" s="3">
        <f>K1708/K1706</f>
        <v>0.1151427189163038</v>
      </c>
      <c r="K1708" s="64">
        <v>2.38</v>
      </c>
    </row>
    <row r="1709" spans="1:11" ht="12.75" customHeight="1">
      <c r="A1709" s="25"/>
      <c r="B1709" s="26"/>
      <c r="C1709" s="27"/>
      <c r="D1709" s="31" t="s">
        <v>433</v>
      </c>
      <c r="E1709" s="28">
        <f>E1705*J1709</f>
        <v>3086.4859941944837</v>
      </c>
      <c r="F1709" s="28">
        <f>F1705*J1709</f>
        <v>24480.357997097235</v>
      </c>
      <c r="G1709" s="28">
        <f>G1705*J1709</f>
        <v>20588.104267053695</v>
      </c>
      <c r="H1709" s="29">
        <f>H1705*J1709</f>
        <v>6978.7397242380248</v>
      </c>
      <c r="J1709" s="3">
        <f>K1709/K1706</f>
        <v>0.12626995645863567</v>
      </c>
      <c r="K1709" s="64">
        <v>2.61</v>
      </c>
    </row>
    <row r="1710" spans="1:11" ht="22.5">
      <c r="A1710" s="25"/>
      <c r="B1710" s="26"/>
      <c r="C1710" s="27"/>
      <c r="D1710" s="31" t="s">
        <v>434</v>
      </c>
      <c r="E1710" s="28">
        <f>E1705*J1710</f>
        <v>4020.7097242380255</v>
      </c>
      <c r="F1710" s="28">
        <f>F1705*J1710</f>
        <v>31890.121528785676</v>
      </c>
      <c r="G1710" s="28">
        <f>G1705*J1710</f>
        <v>26819.752685050797</v>
      </c>
      <c r="H1710" s="29">
        <f>H1705*J1710</f>
        <v>9091.078567972907</v>
      </c>
      <c r="J1710" s="3">
        <f>K1710/K1706</f>
        <v>0.16448959845186259</v>
      </c>
      <c r="K1710" s="64">
        <v>3.4</v>
      </c>
    </row>
    <row r="1711" spans="1:11" ht="22.5">
      <c r="A1711" s="25"/>
      <c r="B1711" s="26"/>
      <c r="C1711" s="27"/>
      <c r="D1711" s="31" t="s">
        <v>21</v>
      </c>
      <c r="E1711" s="28">
        <f>E1705*J1711</f>
        <v>2708.0662554426699</v>
      </c>
      <c r="F1711" s="28">
        <f>F1705*J1711</f>
        <v>21478.934794387998</v>
      </c>
      <c r="G1711" s="28">
        <f>G1705*J1711</f>
        <v>18063.892249637152</v>
      </c>
      <c r="H1711" s="29">
        <f>H1705*J1711</f>
        <v>6123.1088001935168</v>
      </c>
      <c r="J1711" s="3">
        <f>K1711/K1706</f>
        <v>0.11078858248669568</v>
      </c>
      <c r="K1711" s="64">
        <v>2.29</v>
      </c>
    </row>
    <row r="1712" spans="1:11" ht="12.75" customHeight="1">
      <c r="A1712" s="25"/>
      <c r="B1712" s="26"/>
      <c r="C1712" s="27"/>
      <c r="D1712" s="31" t="s">
        <v>435</v>
      </c>
      <c r="E1712" s="28">
        <f>E1705*J1712</f>
        <v>118.25616835994194</v>
      </c>
      <c r="F1712" s="28">
        <f>F1705*J1712</f>
        <v>937.94475084663759</v>
      </c>
      <c r="G1712" s="28">
        <f>G1705*J1712</f>
        <v>788.81625544267058</v>
      </c>
      <c r="H1712" s="29">
        <f>H1705*J1712</f>
        <v>267.38466376390909</v>
      </c>
      <c r="J1712" s="3">
        <f>K1712/K1706</f>
        <v>4.8379293662312532E-3</v>
      </c>
      <c r="K1712" s="64">
        <v>0.1</v>
      </c>
    </row>
    <row r="1713" spans="1:11" ht="22.5">
      <c r="A1713" s="25"/>
      <c r="B1713" s="26"/>
      <c r="C1713" s="27"/>
      <c r="D1713" s="31" t="s">
        <v>436</v>
      </c>
      <c r="E1713" s="28">
        <f>E1705*J1713</f>
        <v>5487.0862119013054</v>
      </c>
      <c r="F1713" s="28">
        <f>F1705*J1713</f>
        <v>43520.636439283975</v>
      </c>
      <c r="G1713" s="28">
        <f>G1705*J1713</f>
        <v>36601.074252539911</v>
      </c>
      <c r="H1713" s="29">
        <f>H1705*J1713</f>
        <v>12406.648398645379</v>
      </c>
      <c r="J1713" s="3">
        <f>K1713/K1706</f>
        <v>0.2244799225931301</v>
      </c>
      <c r="K1713" s="64">
        <v>4.6399999999999997</v>
      </c>
    </row>
    <row r="1714" spans="1:11" ht="12.75" customHeight="1">
      <c r="A1714" s="25"/>
      <c r="B1714" s="26"/>
      <c r="C1714" s="27"/>
      <c r="D1714" s="31" t="s">
        <v>437</v>
      </c>
      <c r="E1714" s="28">
        <f>E1705*J1714</f>
        <v>508.50152394775029</v>
      </c>
      <c r="F1714" s="28">
        <f>F1705*J1714</f>
        <v>4033.1624286405413</v>
      </c>
      <c r="G1714" s="28">
        <f>G1705*J1714</f>
        <v>3391.9098984034831</v>
      </c>
      <c r="H1714" s="29">
        <f>H1705*J1714</f>
        <v>1149.7540541848089</v>
      </c>
      <c r="J1714" s="3">
        <f>K1714/K1706</f>
        <v>2.0803096274794385E-2</v>
      </c>
      <c r="K1714" s="64">
        <v>0.43</v>
      </c>
    </row>
    <row r="1715" spans="1:11" ht="12.75" customHeight="1">
      <c r="A1715" s="25"/>
      <c r="B1715" s="26"/>
      <c r="C1715" s="27"/>
      <c r="D1715" s="41" t="s">
        <v>26</v>
      </c>
      <c r="E1715" s="23" t="s">
        <v>660</v>
      </c>
      <c r="F1715" s="23" t="s">
        <v>661</v>
      </c>
      <c r="G1715" s="23" t="s">
        <v>662</v>
      </c>
      <c r="H1715" s="24" t="s">
        <v>663</v>
      </c>
    </row>
    <row r="1716" spans="1:11" ht="13.5" customHeight="1" thickBot="1">
      <c r="A1716" s="33"/>
      <c r="B1716" s="34"/>
      <c r="C1716" s="35"/>
      <c r="D1716" s="43" t="s">
        <v>29</v>
      </c>
      <c r="E1716" s="44"/>
      <c r="F1716" s="44" t="s">
        <v>407</v>
      </c>
      <c r="G1716" s="44" t="s">
        <v>256</v>
      </c>
      <c r="H1716" s="45" t="s">
        <v>34</v>
      </c>
    </row>
    <row r="1717" spans="1:11" customFormat="1" ht="15.75" thickBot="1">
      <c r="A1717" s="38"/>
      <c r="D1717" s="116"/>
      <c r="E1717" s="108"/>
      <c r="F1717" s="108"/>
      <c r="G1717" s="108"/>
      <c r="H1717" s="108"/>
    </row>
    <row r="1718" spans="1:11" ht="12" thickBot="1">
      <c r="A1718" s="75" t="s">
        <v>10</v>
      </c>
      <c r="B1718" s="76" t="s">
        <v>11</v>
      </c>
      <c r="C1718" s="77">
        <v>105</v>
      </c>
      <c r="D1718" s="40" t="s">
        <v>12</v>
      </c>
      <c r="E1718" s="17">
        <v>51314.51</v>
      </c>
      <c r="F1718" s="17">
        <v>265320.46000000002</v>
      </c>
      <c r="G1718" s="17">
        <v>245794.32</v>
      </c>
      <c r="H1718" s="18">
        <v>70840.649999999994</v>
      </c>
    </row>
    <row r="1719" spans="1:11" ht="12.75" customHeight="1">
      <c r="A1719" s="78"/>
      <c r="B1719" s="79"/>
      <c r="C1719" s="80"/>
      <c r="D1719" s="81" t="s">
        <v>13</v>
      </c>
      <c r="E1719" s="23"/>
      <c r="F1719" s="23" t="s">
        <v>233</v>
      </c>
      <c r="G1719" s="23" t="s">
        <v>664</v>
      </c>
      <c r="H1719" s="68">
        <v>530</v>
      </c>
    </row>
    <row r="1720" spans="1:11" ht="12.75" customHeight="1">
      <c r="A1720" s="25"/>
      <c r="B1720" s="26"/>
      <c r="C1720" s="82"/>
      <c r="D1720" s="81" t="s">
        <v>14</v>
      </c>
      <c r="E1720" s="23">
        <v>35680</v>
      </c>
      <c r="F1720" s="23">
        <v>201816.97</v>
      </c>
      <c r="G1720" s="23">
        <v>183167.26</v>
      </c>
      <c r="H1720" s="24">
        <v>54329.71</v>
      </c>
    </row>
    <row r="1721" spans="1:11" ht="12.75" customHeight="1">
      <c r="A1721" s="25"/>
      <c r="B1721" s="26"/>
      <c r="C1721" s="82"/>
      <c r="D1721" s="63" t="s">
        <v>430</v>
      </c>
      <c r="E1721" s="28"/>
      <c r="F1721" s="28"/>
      <c r="G1721" s="28"/>
      <c r="H1721" s="29"/>
      <c r="K1721" s="3">
        <v>20.67</v>
      </c>
    </row>
    <row r="1722" spans="1:11" ht="12.75" customHeight="1">
      <c r="A1722" s="25"/>
      <c r="B1722" s="26"/>
      <c r="C1722" s="82"/>
      <c r="D1722" s="31" t="s">
        <v>431</v>
      </c>
      <c r="E1722" s="28">
        <f>J1722*E1720</f>
        <v>8320.1548137397203</v>
      </c>
      <c r="F1722" s="28">
        <f>F1720*J1722</f>
        <v>47061.335045960332</v>
      </c>
      <c r="G1722" s="28">
        <f>G1720*J1722</f>
        <v>42712.44282535075</v>
      </c>
      <c r="H1722" s="29">
        <f>H1720*J1722</f>
        <v>12669.047034349298</v>
      </c>
      <c r="J1722" s="3">
        <f>K1722/K1721</f>
        <v>0.2331881954523464</v>
      </c>
      <c r="K1722" s="64">
        <v>4.82</v>
      </c>
    </row>
    <row r="1723" spans="1:11" ht="12.75" customHeight="1">
      <c r="A1723" s="25"/>
      <c r="B1723" s="26"/>
      <c r="C1723" s="82"/>
      <c r="D1723" s="31" t="s">
        <v>432</v>
      </c>
      <c r="E1723" s="28">
        <f>E1720*J1723</f>
        <v>4108.2922109337196</v>
      </c>
      <c r="F1723" s="28">
        <f>F1720*J1723</f>
        <v>23237.754649250117</v>
      </c>
      <c r="G1723" s="28">
        <f>G1720*J1723</f>
        <v>21090.376332849537</v>
      </c>
      <c r="H1723" s="29">
        <f>H1720*J1723</f>
        <v>6255.6705273342995</v>
      </c>
      <c r="J1723" s="3">
        <f>K1723/K1721</f>
        <v>0.1151427189163038</v>
      </c>
      <c r="K1723" s="64">
        <v>2.38</v>
      </c>
    </row>
    <row r="1724" spans="1:11" ht="12.75" customHeight="1">
      <c r="A1724" s="25"/>
      <c r="B1724" s="26"/>
      <c r="C1724" s="82"/>
      <c r="D1724" s="31" t="s">
        <v>433</v>
      </c>
      <c r="E1724" s="28">
        <f>E1720*J1724</f>
        <v>4505.3120464441208</v>
      </c>
      <c r="F1724" s="28">
        <f>F1720*J1724</f>
        <v>25483.420014513784</v>
      </c>
      <c r="G1724" s="28">
        <f>G1720*J1724</f>
        <v>23128.521944847602</v>
      </c>
      <c r="H1724" s="29">
        <f>H1720*J1724</f>
        <v>6860.2101161103028</v>
      </c>
      <c r="J1724" s="3">
        <f>K1724/K1721</f>
        <v>0.12626995645863567</v>
      </c>
      <c r="K1724" s="64">
        <v>2.61</v>
      </c>
    </row>
    <row r="1725" spans="1:11" ht="22.5">
      <c r="A1725" s="25"/>
      <c r="B1725" s="26"/>
      <c r="C1725" s="82"/>
      <c r="D1725" s="31" t="s">
        <v>434</v>
      </c>
      <c r="E1725" s="28">
        <f>E1720*J1725</f>
        <v>5868.9888727624575</v>
      </c>
      <c r="F1725" s="28">
        <f>F1720*J1725</f>
        <v>33196.792356071601</v>
      </c>
      <c r="G1725" s="28">
        <f>G1720*J1725</f>
        <v>30129.109046927915</v>
      </c>
      <c r="H1725" s="29">
        <f>H1720*J1725</f>
        <v>8936.672181906144</v>
      </c>
      <c r="J1725" s="3">
        <f>K1725/K1721</f>
        <v>0.16448959845186259</v>
      </c>
      <c r="K1725" s="64">
        <v>3.4</v>
      </c>
    </row>
    <row r="1726" spans="1:11" ht="22.5">
      <c r="A1726" s="25"/>
      <c r="B1726" s="26"/>
      <c r="C1726" s="82"/>
      <c r="D1726" s="31" t="s">
        <v>21</v>
      </c>
      <c r="E1726" s="28">
        <f>E1720*J1726</f>
        <v>3952.936623125302</v>
      </c>
      <c r="F1726" s="28">
        <f>F1720*J1726</f>
        <v>22359.016028059988</v>
      </c>
      <c r="G1726" s="28">
        <f>G1720*J1726</f>
        <v>20292.841093372037</v>
      </c>
      <c r="H1726" s="29">
        <f>H1720*J1726</f>
        <v>6019.1115578132549</v>
      </c>
      <c r="J1726" s="3">
        <f>K1726/K1721</f>
        <v>0.11078858248669568</v>
      </c>
      <c r="K1726" s="64">
        <v>2.29</v>
      </c>
    </row>
    <row r="1727" spans="1:11" ht="12.75" customHeight="1">
      <c r="A1727" s="25"/>
      <c r="B1727" s="26"/>
      <c r="C1727" s="82"/>
      <c r="D1727" s="31" t="s">
        <v>435</v>
      </c>
      <c r="E1727" s="28">
        <f>E1720*J1727</f>
        <v>172.61731978713112</v>
      </c>
      <c r="F1727" s="28">
        <f>F1720*J1727</f>
        <v>976.37624576681185</v>
      </c>
      <c r="G1727" s="28">
        <f>G1720*J1727</f>
        <v>886.15026608611527</v>
      </c>
      <c r="H1727" s="29">
        <f>H1720*J1727</f>
        <v>262.84329946782776</v>
      </c>
      <c r="J1727" s="3">
        <f>K1727/K1721</f>
        <v>4.8379293662312532E-3</v>
      </c>
      <c r="K1727" s="64">
        <v>0.1</v>
      </c>
    </row>
    <row r="1728" spans="1:11" ht="22.5">
      <c r="A1728" s="25"/>
      <c r="B1728" s="26"/>
      <c r="C1728" s="82"/>
      <c r="D1728" s="31" t="s">
        <v>436</v>
      </c>
      <c r="E1728" s="28">
        <f>E1720*J1728</f>
        <v>8009.4436381228816</v>
      </c>
      <c r="F1728" s="28">
        <f>F1720*J1728</f>
        <v>45303.85780358006</v>
      </c>
      <c r="G1728" s="28">
        <f>G1720*J1728</f>
        <v>41117.372346395736</v>
      </c>
      <c r="H1728" s="29">
        <f>H1720*J1728</f>
        <v>12195.929095307207</v>
      </c>
      <c r="J1728" s="3">
        <f>K1728/K1721</f>
        <v>0.2244799225931301</v>
      </c>
      <c r="K1728" s="64">
        <v>4.6399999999999997</v>
      </c>
    </row>
    <row r="1729" spans="1:11" ht="12.75" customHeight="1">
      <c r="A1729" s="25"/>
      <c r="B1729" s="26"/>
      <c r="C1729" s="82"/>
      <c r="D1729" s="31" t="s">
        <v>437</v>
      </c>
      <c r="E1729" s="28">
        <f>E1720*J1729</f>
        <v>742.25447508466368</v>
      </c>
      <c r="F1729" s="28">
        <f>F1720*J1729</f>
        <v>4198.4178567972904</v>
      </c>
      <c r="G1729" s="28">
        <f>G1720*J1729</f>
        <v>3810.4461441702947</v>
      </c>
      <c r="H1729" s="29">
        <f>H1720*J1729</f>
        <v>1130.2261877116593</v>
      </c>
      <c r="J1729" s="3">
        <f>K1729/K1721</f>
        <v>2.0803096274794385E-2</v>
      </c>
      <c r="K1729" s="64">
        <v>0.43</v>
      </c>
    </row>
    <row r="1730" spans="1:11" ht="12.75" customHeight="1">
      <c r="A1730" s="25"/>
      <c r="B1730" s="26"/>
      <c r="C1730" s="82"/>
      <c r="D1730" s="81" t="s">
        <v>26</v>
      </c>
      <c r="E1730" s="23" t="s">
        <v>665</v>
      </c>
      <c r="F1730" s="23" t="s">
        <v>666</v>
      </c>
      <c r="G1730" s="23" t="s">
        <v>667</v>
      </c>
      <c r="H1730" s="24" t="s">
        <v>668</v>
      </c>
    </row>
    <row r="1731" spans="1:11" ht="13.5" customHeight="1" thickBot="1">
      <c r="A1731" s="33"/>
      <c r="B1731" s="34"/>
      <c r="C1731" s="83"/>
      <c r="D1731" s="84" t="s">
        <v>29</v>
      </c>
      <c r="E1731" s="44" t="s">
        <v>239</v>
      </c>
      <c r="F1731" s="44"/>
      <c r="G1731" s="44" t="s">
        <v>239</v>
      </c>
      <c r="H1731" s="45"/>
    </row>
    <row r="1732" spans="1:11" customFormat="1" ht="15.75" thickBot="1">
      <c r="A1732" s="38"/>
      <c r="D1732" s="116"/>
      <c r="E1732" s="108"/>
      <c r="F1732" s="108"/>
      <c r="G1732" s="108"/>
      <c r="H1732" s="108"/>
    </row>
    <row r="1733" spans="1:11">
      <c r="A1733" s="13" t="s">
        <v>10</v>
      </c>
      <c r="B1733" s="14" t="s">
        <v>11</v>
      </c>
      <c r="C1733" s="39">
        <v>106</v>
      </c>
      <c r="D1733" s="40" t="s">
        <v>12</v>
      </c>
      <c r="E1733" s="17">
        <v>74862.929999999993</v>
      </c>
      <c r="F1733" s="17">
        <v>272931.24</v>
      </c>
      <c r="G1733" s="17">
        <v>257623.54</v>
      </c>
      <c r="H1733" s="18">
        <v>90170.63</v>
      </c>
    </row>
    <row r="1734" spans="1:11" ht="12.75" customHeight="1">
      <c r="A1734" s="19"/>
      <c r="B1734" s="20"/>
      <c r="C1734" s="21"/>
      <c r="D1734" s="41" t="s">
        <v>13</v>
      </c>
      <c r="E1734" s="23"/>
      <c r="F1734" s="23" t="s">
        <v>501</v>
      </c>
      <c r="G1734" s="23" t="s">
        <v>669</v>
      </c>
      <c r="H1734" s="68">
        <v>975</v>
      </c>
    </row>
    <row r="1735" spans="1:11" ht="12.75" customHeight="1">
      <c r="A1735" s="25"/>
      <c r="B1735" s="26"/>
      <c r="C1735" s="27"/>
      <c r="D1735" s="41" t="s">
        <v>14</v>
      </c>
      <c r="E1735" s="23">
        <v>55613.02</v>
      </c>
      <c r="F1735" s="23">
        <v>208230.84</v>
      </c>
      <c r="G1735" s="23">
        <v>195053.46</v>
      </c>
      <c r="H1735" s="24">
        <v>68790.399999999994</v>
      </c>
    </row>
    <row r="1736" spans="1:11" ht="12.75" customHeight="1">
      <c r="A1736" s="25"/>
      <c r="B1736" s="26"/>
      <c r="C1736" s="27"/>
      <c r="D1736" s="63" t="s">
        <v>430</v>
      </c>
      <c r="E1736" s="28"/>
      <c r="F1736" s="28"/>
      <c r="G1736" s="28"/>
      <c r="H1736" s="29"/>
      <c r="K1736" s="3">
        <v>20.67</v>
      </c>
    </row>
    <row r="1737" spans="1:11" ht="12.75" customHeight="1">
      <c r="A1737" s="25"/>
      <c r="B1737" s="26"/>
      <c r="C1737" s="27"/>
      <c r="D1737" s="31" t="s">
        <v>431</v>
      </c>
      <c r="E1737" s="28">
        <f>J1737*E1735</f>
        <v>12968.299777455248</v>
      </c>
      <c r="F1737" s="28">
        <f>F1735*J1737</f>
        <v>48556.973817126272</v>
      </c>
      <c r="G1737" s="28">
        <f>G1735*J1737</f>
        <v>45484.164354136425</v>
      </c>
      <c r="H1737" s="29">
        <f>H1735*J1737</f>
        <v>16041.109240445088</v>
      </c>
      <c r="J1737" s="3">
        <f>K1737/K1736</f>
        <v>0.2331881954523464</v>
      </c>
      <c r="K1737" s="64">
        <v>4.82</v>
      </c>
    </row>
    <row r="1738" spans="1:11" ht="12.75" customHeight="1">
      <c r="A1738" s="25"/>
      <c r="B1738" s="26"/>
      <c r="C1738" s="27"/>
      <c r="D1738" s="31" t="s">
        <v>432</v>
      </c>
      <c r="E1738" s="28">
        <f>E1735*J1738</f>
        <v>6403.434329946781</v>
      </c>
      <c r="F1738" s="28">
        <f>F1735*J1738</f>
        <v>23976.265079825829</v>
      </c>
      <c r="G1738" s="28">
        <f>G1735*J1738</f>
        <v>22458.985718432505</v>
      </c>
      <c r="H1738" s="29">
        <f>H1735*J1738</f>
        <v>7920.7136913401046</v>
      </c>
      <c r="J1738" s="3">
        <f>K1738/K1736</f>
        <v>0.1151427189163038</v>
      </c>
      <c r="K1738" s="64">
        <v>2.38</v>
      </c>
    </row>
    <row r="1739" spans="1:11" ht="12.75" customHeight="1">
      <c r="A1739" s="25"/>
      <c r="B1739" s="26"/>
      <c r="C1739" s="27"/>
      <c r="D1739" s="31" t="s">
        <v>433</v>
      </c>
      <c r="E1739" s="28">
        <f>E1735*J1739</f>
        <v>7022.2536139332342</v>
      </c>
      <c r="F1739" s="28">
        <f>F1735*J1739</f>
        <v>26293.29910014513</v>
      </c>
      <c r="G1739" s="28">
        <f>G1735*J1739</f>
        <v>24629.391901306233</v>
      </c>
      <c r="H1739" s="29">
        <f>H1735*J1739</f>
        <v>8686.1608127721302</v>
      </c>
      <c r="J1739" s="3">
        <f>K1739/K1736</f>
        <v>0.12626995645863567</v>
      </c>
      <c r="K1739" s="64">
        <v>2.61</v>
      </c>
    </row>
    <row r="1740" spans="1:11" ht="22.5">
      <c r="A1740" s="25"/>
      <c r="B1740" s="26"/>
      <c r="C1740" s="27"/>
      <c r="D1740" s="31" t="s">
        <v>434</v>
      </c>
      <c r="E1740" s="28">
        <f>E1735*J1740</f>
        <v>9147.7633284954027</v>
      </c>
      <c r="F1740" s="28">
        <f>F1735*J1740</f>
        <v>34251.807256894048</v>
      </c>
      <c r="G1740" s="28">
        <f>G1735*J1740</f>
        <v>32084.265312046442</v>
      </c>
      <c r="H1740" s="29">
        <f>H1735*J1740</f>
        <v>11315.305273343007</v>
      </c>
      <c r="J1740" s="3">
        <f>K1740/K1736</f>
        <v>0.16448959845186259</v>
      </c>
      <c r="K1740" s="64">
        <v>3.4</v>
      </c>
    </row>
    <row r="1741" spans="1:11" ht="22.5">
      <c r="A1741" s="25"/>
      <c r="B1741" s="26"/>
      <c r="C1741" s="27"/>
      <c r="D1741" s="31" t="s">
        <v>21</v>
      </c>
      <c r="E1741" s="28">
        <f>E1735*J1741</f>
        <v>6161.2876536042559</v>
      </c>
      <c r="F1741" s="28">
        <f>F1735*J1741</f>
        <v>23069.59959361393</v>
      </c>
      <c r="G1741" s="28">
        <f>G1735*J1741</f>
        <v>21609.696342525396</v>
      </c>
      <c r="H1741" s="29">
        <f>H1735*J1741</f>
        <v>7621.1909046927894</v>
      </c>
      <c r="J1741" s="3">
        <f>K1741/K1736</f>
        <v>0.11078858248669568</v>
      </c>
      <c r="K1741" s="64">
        <v>2.29</v>
      </c>
    </row>
    <row r="1742" spans="1:11" ht="12.75" customHeight="1">
      <c r="A1742" s="25"/>
      <c r="B1742" s="26"/>
      <c r="C1742" s="27"/>
      <c r="D1742" s="31" t="s">
        <v>435</v>
      </c>
      <c r="E1742" s="28">
        <f>E1735*J1742</f>
        <v>269.05186260280601</v>
      </c>
      <c r="F1742" s="28">
        <f>F1735*J1742</f>
        <v>1007.4060957910015</v>
      </c>
      <c r="G1742" s="28">
        <f>G1735*J1742</f>
        <v>943.65486211901305</v>
      </c>
      <c r="H1742" s="29">
        <f>H1735*J1742</f>
        <v>332.80309627479437</v>
      </c>
      <c r="J1742" s="3">
        <f>K1742/K1736</f>
        <v>4.8379293662312532E-3</v>
      </c>
      <c r="K1742" s="64">
        <v>0.1</v>
      </c>
    </row>
    <row r="1743" spans="1:11" ht="22.5">
      <c r="A1743" s="25"/>
      <c r="B1743" s="26"/>
      <c r="C1743" s="27"/>
      <c r="D1743" s="31" t="s">
        <v>436</v>
      </c>
      <c r="E1743" s="28">
        <f>E1735*J1743</f>
        <v>12484.006424770196</v>
      </c>
      <c r="F1743" s="28">
        <f>F1735*J1743</f>
        <v>46743.642844702459</v>
      </c>
      <c r="G1743" s="28">
        <f>G1735*J1743</f>
        <v>43785.585602322193</v>
      </c>
      <c r="H1743" s="29">
        <f>H1735*J1743</f>
        <v>15442.063667150456</v>
      </c>
      <c r="J1743" s="3">
        <f>K1743/K1736</f>
        <v>0.2244799225931301</v>
      </c>
      <c r="K1743" s="64">
        <v>4.6399999999999997</v>
      </c>
    </row>
    <row r="1744" spans="1:11" ht="12.75" customHeight="1">
      <c r="A1744" s="25"/>
      <c r="B1744" s="26"/>
      <c r="C1744" s="27"/>
      <c r="D1744" s="31" t="s">
        <v>437</v>
      </c>
      <c r="E1744" s="28">
        <f>E1735*J1744</f>
        <v>1156.9230091920656</v>
      </c>
      <c r="F1744" s="28">
        <f>F1735*J1744</f>
        <v>4331.8462119013057</v>
      </c>
      <c r="G1744" s="28">
        <f>G1735*J1744</f>
        <v>4057.7159071117553</v>
      </c>
      <c r="H1744" s="29">
        <f>H1735*J1744</f>
        <v>1431.0533139816155</v>
      </c>
      <c r="J1744" s="3">
        <f>K1744/K1736</f>
        <v>2.0803096274794385E-2</v>
      </c>
      <c r="K1744" s="64">
        <v>0.43</v>
      </c>
    </row>
    <row r="1745" spans="1:11" ht="12.75" customHeight="1">
      <c r="A1745" s="25"/>
      <c r="B1745" s="26"/>
      <c r="C1745" s="27"/>
      <c r="D1745" s="41" t="s">
        <v>26</v>
      </c>
      <c r="E1745" s="23" t="s">
        <v>670</v>
      </c>
      <c r="F1745" s="23" t="s">
        <v>671</v>
      </c>
      <c r="G1745" s="23" t="s">
        <v>672</v>
      </c>
      <c r="H1745" s="24" t="s">
        <v>673</v>
      </c>
    </row>
    <row r="1746" spans="1:11" ht="13.5" customHeight="1" thickBot="1">
      <c r="A1746" s="33"/>
      <c r="B1746" s="34"/>
      <c r="C1746" s="35"/>
      <c r="D1746" s="43" t="s">
        <v>29</v>
      </c>
      <c r="E1746" s="44" t="s">
        <v>407</v>
      </c>
      <c r="F1746" s="44"/>
      <c r="G1746" s="44" t="s">
        <v>256</v>
      </c>
      <c r="H1746" s="45" t="s">
        <v>34</v>
      </c>
    </row>
    <row r="1747" spans="1:11" customFormat="1" ht="15.75" thickBot="1">
      <c r="A1747" s="38"/>
      <c r="D1747" s="116"/>
      <c r="E1747" s="108"/>
      <c r="F1747" s="108"/>
      <c r="G1747" s="108"/>
      <c r="H1747" s="108"/>
    </row>
    <row r="1748" spans="1:11">
      <c r="A1748" s="13" t="s">
        <v>10</v>
      </c>
      <c r="B1748" s="14" t="s">
        <v>11</v>
      </c>
      <c r="C1748" s="39">
        <v>107</v>
      </c>
      <c r="D1748" s="40" t="s">
        <v>12</v>
      </c>
      <c r="E1748" s="17">
        <v>75841.72</v>
      </c>
      <c r="F1748" s="17">
        <v>268269.15999999997</v>
      </c>
      <c r="G1748" s="17">
        <v>224991.46</v>
      </c>
      <c r="H1748" s="18">
        <v>119119.42</v>
      </c>
    </row>
    <row r="1749" spans="1:11" ht="12.75" customHeight="1">
      <c r="A1749" s="19"/>
      <c r="B1749" s="20"/>
      <c r="C1749" s="21"/>
      <c r="D1749" s="41" t="s">
        <v>13</v>
      </c>
      <c r="E1749" s="23"/>
      <c r="F1749" s="23" t="s">
        <v>674</v>
      </c>
      <c r="G1749" s="23" t="s">
        <v>675</v>
      </c>
      <c r="H1749" s="68">
        <v>405</v>
      </c>
    </row>
    <row r="1750" spans="1:11" ht="12.75" customHeight="1">
      <c r="A1750" s="25"/>
      <c r="B1750" s="26"/>
      <c r="C1750" s="27"/>
      <c r="D1750" s="41" t="s">
        <v>14</v>
      </c>
      <c r="E1750" s="28">
        <v>56493.45</v>
      </c>
      <c r="F1750" s="28">
        <v>203519.64</v>
      </c>
      <c r="G1750" s="28">
        <v>169866.72</v>
      </c>
      <c r="H1750" s="29">
        <v>90146.37</v>
      </c>
    </row>
    <row r="1751" spans="1:11" ht="12.75" customHeight="1">
      <c r="A1751" s="25"/>
      <c r="B1751" s="26"/>
      <c r="C1751" s="27"/>
      <c r="D1751" s="63" t="s">
        <v>430</v>
      </c>
      <c r="E1751" s="28"/>
      <c r="F1751" s="28"/>
      <c r="G1751" s="28"/>
      <c r="H1751" s="29"/>
      <c r="K1751" s="3">
        <v>20.67</v>
      </c>
    </row>
    <row r="1752" spans="1:11" ht="12.75" customHeight="1">
      <c r="A1752" s="25"/>
      <c r="B1752" s="26"/>
      <c r="C1752" s="27"/>
      <c r="D1752" s="31" t="s">
        <v>431</v>
      </c>
      <c r="E1752" s="28">
        <f>J1752*E1750</f>
        <v>13173.605660377358</v>
      </c>
      <c r="F1752" s="28">
        <f>F1750*J1752</f>
        <v>47458.377590711178</v>
      </c>
      <c r="G1752" s="28">
        <f>G1750*J1752</f>
        <v>39610.913904208996</v>
      </c>
      <c r="H1752" s="29">
        <f>H1750*J1752</f>
        <v>21021.069346879536</v>
      </c>
      <c r="J1752" s="3">
        <f>K1752/K1751</f>
        <v>0.2331881954523464</v>
      </c>
      <c r="K1752" s="64">
        <v>4.82</v>
      </c>
    </row>
    <row r="1753" spans="1:11" ht="12.75" customHeight="1">
      <c r="A1753" s="25"/>
      <c r="B1753" s="26"/>
      <c r="C1753" s="27"/>
      <c r="D1753" s="31" t="s">
        <v>432</v>
      </c>
      <c r="E1753" s="28">
        <f>E1750*J1753</f>
        <v>6504.809433962263</v>
      </c>
      <c r="F1753" s="28">
        <f>F1750*J1753</f>
        <v>23433.80470246734</v>
      </c>
      <c r="G1753" s="28">
        <f>G1750*J1753</f>
        <v>19558.915994194482</v>
      </c>
      <c r="H1753" s="29">
        <f>H1750*J1753</f>
        <v>10379.698142235122</v>
      </c>
      <c r="J1753" s="3">
        <f>K1753/K1751</f>
        <v>0.1151427189163038</v>
      </c>
      <c r="K1753" s="64">
        <v>2.38</v>
      </c>
    </row>
    <row r="1754" spans="1:11" ht="12.75" customHeight="1">
      <c r="A1754" s="25"/>
      <c r="B1754" s="26"/>
      <c r="C1754" s="27"/>
      <c r="D1754" s="31" t="s">
        <v>433</v>
      </c>
      <c r="E1754" s="28">
        <f>E1750*J1754</f>
        <v>7133.4254716981113</v>
      </c>
      <c r="F1754" s="28">
        <f>F1750*J1754</f>
        <v>25698.41608127721</v>
      </c>
      <c r="G1754" s="28">
        <f>G1750*J1754</f>
        <v>21449.063338171258</v>
      </c>
      <c r="H1754" s="29">
        <f>H1750*J1754</f>
        <v>11382.778214804061</v>
      </c>
      <c r="J1754" s="3">
        <f>K1754/K1751</f>
        <v>0.12626995645863567</v>
      </c>
      <c r="K1754" s="64">
        <v>2.61</v>
      </c>
    </row>
    <row r="1755" spans="1:11" ht="22.5">
      <c r="A1755" s="25"/>
      <c r="B1755" s="26"/>
      <c r="C1755" s="27"/>
      <c r="D1755" s="31" t="s">
        <v>434</v>
      </c>
      <c r="E1755" s="28">
        <f>E1750*J1755</f>
        <v>9292.5849056603765</v>
      </c>
      <c r="F1755" s="28">
        <f>F1750*J1755</f>
        <v>33476.863860667632</v>
      </c>
      <c r="G1755" s="28">
        <f>G1750*J1755</f>
        <v>27941.308563134975</v>
      </c>
      <c r="H1755" s="29">
        <f>H1750*J1755</f>
        <v>14828.140203193032</v>
      </c>
      <c r="J1755" s="3">
        <f>K1755/K1751</f>
        <v>0.16448959845186259</v>
      </c>
      <c r="K1755" s="64">
        <v>3.4</v>
      </c>
    </row>
    <row r="1756" spans="1:11" ht="22.5">
      <c r="A1756" s="25"/>
      <c r="B1756" s="26"/>
      <c r="C1756" s="27"/>
      <c r="D1756" s="31" t="s">
        <v>21</v>
      </c>
      <c r="E1756" s="28">
        <f>E1750*J1756</f>
        <v>6258.8292452830174</v>
      </c>
      <c r="F1756" s="28">
        <f>F1750*J1756</f>
        <v>22547.65242380261</v>
      </c>
      <c r="G1756" s="28">
        <f>G1750*J1756</f>
        <v>18819.293120464437</v>
      </c>
      <c r="H1756" s="29">
        <f>H1750*J1756</f>
        <v>9987.1885486211886</v>
      </c>
      <c r="J1756" s="3">
        <f>K1756/K1751</f>
        <v>0.11078858248669568</v>
      </c>
      <c r="K1756" s="64">
        <v>2.29</v>
      </c>
    </row>
    <row r="1757" spans="1:11" ht="12.75" customHeight="1">
      <c r="A1757" s="25"/>
      <c r="B1757" s="26"/>
      <c r="C1757" s="27"/>
      <c r="D1757" s="31" t="s">
        <v>435</v>
      </c>
      <c r="E1757" s="28">
        <f>E1750*J1757</f>
        <v>273.31132075471697</v>
      </c>
      <c r="F1757" s="28">
        <f>F1750*J1757</f>
        <v>984.61364296081285</v>
      </c>
      <c r="G1757" s="28">
        <f>G1750*J1757</f>
        <v>821.80319303338172</v>
      </c>
      <c r="H1757" s="29">
        <f>H1750*J1757</f>
        <v>436.12177068214805</v>
      </c>
      <c r="J1757" s="3">
        <f>K1757/K1751</f>
        <v>4.8379293662312532E-3</v>
      </c>
      <c r="K1757" s="64">
        <v>0.1</v>
      </c>
    </row>
    <row r="1758" spans="1:11" ht="22.5">
      <c r="A1758" s="25"/>
      <c r="B1758" s="26"/>
      <c r="C1758" s="27"/>
      <c r="D1758" s="31" t="s">
        <v>436</v>
      </c>
      <c r="E1758" s="28">
        <f>E1750*J1758</f>
        <v>12681.645283018865</v>
      </c>
      <c r="F1758" s="28">
        <f>F1750*J1758</f>
        <v>45686.073033381705</v>
      </c>
      <c r="G1758" s="28">
        <f>G1750*J1758</f>
        <v>38131.668156748907</v>
      </c>
      <c r="H1758" s="29">
        <f>H1750*J1758</f>
        <v>20236.050159651666</v>
      </c>
      <c r="J1758" s="3">
        <f>K1758/K1751</f>
        <v>0.2244799225931301</v>
      </c>
      <c r="K1758" s="64">
        <v>4.6399999999999997</v>
      </c>
    </row>
    <row r="1759" spans="1:11" ht="12.75" customHeight="1">
      <c r="A1759" s="25"/>
      <c r="B1759" s="26"/>
      <c r="C1759" s="27"/>
      <c r="D1759" s="31" t="s">
        <v>437</v>
      </c>
      <c r="E1759" s="28">
        <f>E1750*J1759</f>
        <v>1175.2386792452828</v>
      </c>
      <c r="F1759" s="28">
        <f>F1750*J1759</f>
        <v>4233.8386647314946</v>
      </c>
      <c r="G1759" s="28">
        <f>G1750*J1759</f>
        <v>3533.7537300435411</v>
      </c>
      <c r="H1759" s="29">
        <f>H1750*J1759</f>
        <v>1875.3236139332362</v>
      </c>
      <c r="J1759" s="3">
        <f>K1759/K1751</f>
        <v>2.0803096274794385E-2</v>
      </c>
      <c r="K1759" s="64">
        <v>0.43</v>
      </c>
    </row>
    <row r="1760" spans="1:11" ht="12.75" customHeight="1">
      <c r="A1760" s="25"/>
      <c r="B1760" s="26"/>
      <c r="C1760" s="27"/>
      <c r="D1760" s="41" t="s">
        <v>26</v>
      </c>
      <c r="E1760" s="23" t="s">
        <v>676</v>
      </c>
      <c r="F1760" s="23" t="s">
        <v>677</v>
      </c>
      <c r="G1760" s="23" t="s">
        <v>678</v>
      </c>
      <c r="H1760" s="24" t="s">
        <v>679</v>
      </c>
    </row>
    <row r="1761" spans="1:11" ht="13.5" customHeight="1" thickBot="1">
      <c r="A1761" s="33"/>
      <c r="B1761" s="34"/>
      <c r="C1761" s="35"/>
      <c r="D1761" s="43" t="s">
        <v>29</v>
      </c>
      <c r="E1761" s="44" t="s">
        <v>407</v>
      </c>
      <c r="F1761" s="44" t="s">
        <v>256</v>
      </c>
      <c r="G1761" s="44" t="s">
        <v>407</v>
      </c>
      <c r="H1761" s="45" t="s">
        <v>256</v>
      </c>
    </row>
    <row r="1762" spans="1:11" customFormat="1" ht="15.75" thickBot="1">
      <c r="A1762" s="38"/>
      <c r="D1762" s="116"/>
      <c r="E1762" s="108"/>
      <c r="F1762" s="108"/>
      <c r="G1762" s="108"/>
      <c r="H1762" s="108"/>
    </row>
    <row r="1763" spans="1:11">
      <c r="A1763" s="13" t="s">
        <v>10</v>
      </c>
      <c r="B1763" s="14" t="s">
        <v>11</v>
      </c>
      <c r="C1763" s="39">
        <v>108</v>
      </c>
      <c r="D1763" s="40" t="s">
        <v>12</v>
      </c>
      <c r="E1763" s="17">
        <v>55068.47</v>
      </c>
      <c r="F1763" s="17">
        <v>266451.96000000002</v>
      </c>
      <c r="G1763" s="17">
        <v>252999.75</v>
      </c>
      <c r="H1763" s="18">
        <v>68520.679999999993</v>
      </c>
    </row>
    <row r="1764" spans="1:11" ht="12.75" customHeight="1">
      <c r="A1764" s="19"/>
      <c r="B1764" s="20"/>
      <c r="C1764" s="21"/>
      <c r="D1764" s="41" t="s">
        <v>13</v>
      </c>
      <c r="E1764" s="23"/>
      <c r="F1764" s="23" t="s">
        <v>422</v>
      </c>
      <c r="G1764" s="23" t="s">
        <v>680</v>
      </c>
      <c r="H1764" s="60">
        <v>948.37</v>
      </c>
    </row>
    <row r="1765" spans="1:11" ht="12.75" customHeight="1">
      <c r="A1765" s="25"/>
      <c r="B1765" s="26"/>
      <c r="C1765" s="27"/>
      <c r="D1765" s="41" t="s">
        <v>14</v>
      </c>
      <c r="E1765" s="23">
        <v>41848</v>
      </c>
      <c r="F1765" s="23">
        <v>203757.36</v>
      </c>
      <c r="G1765" s="23">
        <v>192608.69</v>
      </c>
      <c r="H1765" s="24">
        <v>52996.67</v>
      </c>
    </row>
    <row r="1766" spans="1:11" ht="12.75" customHeight="1">
      <c r="A1766" s="25"/>
      <c r="B1766" s="26"/>
      <c r="C1766" s="27"/>
      <c r="D1766" s="63" t="s">
        <v>430</v>
      </c>
      <c r="E1766" s="28"/>
      <c r="F1766" s="28"/>
      <c r="G1766" s="28"/>
      <c r="H1766" s="29"/>
      <c r="K1766" s="3">
        <v>20.67</v>
      </c>
    </row>
    <row r="1767" spans="1:11" ht="12.75" customHeight="1">
      <c r="A1767" s="25"/>
      <c r="B1767" s="26"/>
      <c r="C1767" s="27"/>
      <c r="D1767" s="31" t="s">
        <v>431</v>
      </c>
      <c r="E1767" s="28">
        <f>J1767*E1765</f>
        <v>9758.4596032897916</v>
      </c>
      <c r="F1767" s="28">
        <f>F1765*J1767</f>
        <v>47513.811088534101</v>
      </c>
      <c r="G1767" s="28">
        <f>G1765*J1767</f>
        <v>44914.072849540396</v>
      </c>
      <c r="H1767" s="29">
        <f>H1765*J1767</f>
        <v>12358.197842283502</v>
      </c>
      <c r="J1767" s="3">
        <f>K1767/K1766</f>
        <v>0.2331881954523464</v>
      </c>
      <c r="K1767" s="64">
        <v>4.82</v>
      </c>
    </row>
    <row r="1768" spans="1:11" ht="12.75" customHeight="1">
      <c r="A1768" s="25"/>
      <c r="B1768" s="26"/>
      <c r="C1768" s="27"/>
      <c r="D1768" s="31" t="s">
        <v>432</v>
      </c>
      <c r="E1768" s="28">
        <f>E1765*J1768</f>
        <v>4818.4925012094818</v>
      </c>
      <c r="F1768" s="28">
        <f>F1765*J1768</f>
        <v>23461.176429608124</v>
      </c>
      <c r="G1768" s="28">
        <f>G1765*J1768</f>
        <v>22177.488253507494</v>
      </c>
      <c r="H1768" s="29">
        <f>H1765*J1768</f>
        <v>6102.1806773101098</v>
      </c>
      <c r="J1768" s="3">
        <f>K1768/K1766</f>
        <v>0.1151427189163038</v>
      </c>
      <c r="K1768" s="64">
        <v>2.38</v>
      </c>
    </row>
    <row r="1769" spans="1:11" ht="12.75" customHeight="1">
      <c r="A1769" s="25"/>
      <c r="B1769" s="26"/>
      <c r="C1769" s="27"/>
      <c r="D1769" s="31" t="s">
        <v>433</v>
      </c>
      <c r="E1769" s="28">
        <f>E1765*J1769</f>
        <v>5284.1451378809861</v>
      </c>
      <c r="F1769" s="28">
        <f>F1765*J1769</f>
        <v>25728.432975326552</v>
      </c>
      <c r="G1769" s="28">
        <f>G1765*J1769</f>
        <v>24320.690899854857</v>
      </c>
      <c r="H1769" s="29">
        <f>H1765*J1769</f>
        <v>6691.8872133526829</v>
      </c>
      <c r="J1769" s="3">
        <f>K1769/K1766</f>
        <v>0.12626995645863567</v>
      </c>
      <c r="K1769" s="64">
        <v>2.61</v>
      </c>
    </row>
    <row r="1770" spans="1:11" ht="22.5">
      <c r="A1770" s="25"/>
      <c r="B1770" s="26"/>
      <c r="C1770" s="27"/>
      <c r="D1770" s="31" t="s">
        <v>434</v>
      </c>
      <c r="E1770" s="28">
        <f>E1765*J1770</f>
        <v>6883.560716013546</v>
      </c>
      <c r="F1770" s="28">
        <f>F1765*J1770</f>
        <v>33515.966328011607</v>
      </c>
      <c r="G1770" s="28">
        <f>G1765*J1770</f>
        <v>31682.126076439283</v>
      </c>
      <c r="H1770" s="29">
        <f>H1765*J1770</f>
        <v>8717.4009675858724</v>
      </c>
      <c r="J1770" s="3">
        <f>K1770/K1766</f>
        <v>0.16448959845186259</v>
      </c>
      <c r="K1770" s="64">
        <v>3.4</v>
      </c>
    </row>
    <row r="1771" spans="1:11" ht="22.5">
      <c r="A1771" s="25"/>
      <c r="B1771" s="26"/>
      <c r="C1771" s="27"/>
      <c r="D1771" s="31" t="s">
        <v>21</v>
      </c>
      <c r="E1771" s="28">
        <f>E1765*J1771</f>
        <v>4636.2805999032407</v>
      </c>
      <c r="F1771" s="28">
        <f>F1765*J1771</f>
        <v>22573.989085631347</v>
      </c>
      <c r="G1771" s="28">
        <f>G1765*J1771</f>
        <v>21338.843739719399</v>
      </c>
      <c r="H1771" s="29">
        <f>H1765*J1771</f>
        <v>5871.4259458151901</v>
      </c>
      <c r="J1771" s="3">
        <f>K1771/K1766</f>
        <v>0.11078858248669568</v>
      </c>
      <c r="K1771" s="64">
        <v>2.29</v>
      </c>
    </row>
    <row r="1772" spans="1:11" ht="12.75" customHeight="1">
      <c r="A1772" s="25"/>
      <c r="B1772" s="26"/>
      <c r="C1772" s="27"/>
      <c r="D1772" s="31" t="s">
        <v>435</v>
      </c>
      <c r="E1772" s="28">
        <f>E1765*J1772</f>
        <v>202.45766811804549</v>
      </c>
      <c r="F1772" s="28">
        <f>F1765*J1772</f>
        <v>985.7637155297532</v>
      </c>
      <c r="G1772" s="28">
        <f>G1765*J1772</f>
        <v>931.82723754233189</v>
      </c>
      <c r="H1772" s="29">
        <f>H1765*J1772</f>
        <v>256.39414610546686</v>
      </c>
      <c r="J1772" s="3">
        <f>K1772/K1766</f>
        <v>4.8379293662312532E-3</v>
      </c>
      <c r="K1772" s="64">
        <v>0.1</v>
      </c>
    </row>
    <row r="1773" spans="1:11" ht="22.5">
      <c r="A1773" s="25"/>
      <c r="B1773" s="26"/>
      <c r="C1773" s="27"/>
      <c r="D1773" s="31" t="s">
        <v>436</v>
      </c>
      <c r="E1773" s="28">
        <f>E1765*J1773</f>
        <v>9394.0358006773076</v>
      </c>
      <c r="F1773" s="28">
        <f>F1765*J1773</f>
        <v>45739.43640058054</v>
      </c>
      <c r="G1773" s="28">
        <f>G1765*J1773</f>
        <v>43236.783821964193</v>
      </c>
      <c r="H1773" s="29">
        <f>H1765*J1773</f>
        <v>11896.688379293661</v>
      </c>
      <c r="J1773" s="3">
        <f>K1773/K1766</f>
        <v>0.2244799225931301</v>
      </c>
      <c r="K1773" s="64">
        <v>4.6399999999999997</v>
      </c>
    </row>
    <row r="1774" spans="1:11" ht="12.75" customHeight="1">
      <c r="A1774" s="25"/>
      <c r="B1774" s="26"/>
      <c r="C1774" s="27"/>
      <c r="D1774" s="31" t="s">
        <v>437</v>
      </c>
      <c r="E1774" s="28">
        <f>E1765*J1774</f>
        <v>870.56797290759539</v>
      </c>
      <c r="F1774" s="28">
        <f>F1765*J1774</f>
        <v>4238.7839767779378</v>
      </c>
      <c r="G1774" s="28">
        <f>G1765*J1774</f>
        <v>4006.8571214320268</v>
      </c>
      <c r="H1774" s="29">
        <f>H1765*J1774</f>
        <v>1102.4948282535074</v>
      </c>
      <c r="J1774" s="3">
        <f>K1774/K1766</f>
        <v>2.0803096274794385E-2</v>
      </c>
      <c r="K1774" s="64">
        <v>0.43</v>
      </c>
    </row>
    <row r="1775" spans="1:11" ht="12.75" customHeight="1">
      <c r="A1775" s="25"/>
      <c r="B1775" s="26"/>
      <c r="C1775" s="27"/>
      <c r="D1775" s="41" t="s">
        <v>26</v>
      </c>
      <c r="E1775" s="28" t="s">
        <v>681</v>
      </c>
      <c r="F1775" s="28" t="s">
        <v>682</v>
      </c>
      <c r="G1775" s="28" t="s">
        <v>683</v>
      </c>
      <c r="H1775" s="29" t="s">
        <v>684</v>
      </c>
    </row>
    <row r="1776" spans="1:11" ht="13.5" customHeight="1" thickBot="1">
      <c r="A1776" s="33"/>
      <c r="B1776" s="34"/>
      <c r="C1776" s="35"/>
      <c r="D1776" s="43" t="s">
        <v>29</v>
      </c>
      <c r="E1776" s="44" t="s">
        <v>34</v>
      </c>
      <c r="F1776" s="44"/>
      <c r="G1776" s="44" t="s">
        <v>34</v>
      </c>
      <c r="H1776" s="45"/>
    </row>
    <row r="1777" spans="1:11" customFormat="1" ht="15.75" thickBot="1">
      <c r="A1777" s="38"/>
      <c r="D1777" s="116"/>
      <c r="E1777" s="108"/>
      <c r="F1777" s="108"/>
      <c r="G1777" s="108"/>
      <c r="H1777" s="108"/>
    </row>
    <row r="1778" spans="1:11">
      <c r="A1778" s="13" t="s">
        <v>10</v>
      </c>
      <c r="B1778" s="14" t="s">
        <v>11</v>
      </c>
      <c r="C1778" s="39">
        <v>109</v>
      </c>
      <c r="D1778" s="40" t="s">
        <v>12</v>
      </c>
      <c r="E1778" s="17">
        <v>87841.88</v>
      </c>
      <c r="F1778" s="17">
        <v>268835.64</v>
      </c>
      <c r="G1778" s="17">
        <v>279494.77</v>
      </c>
      <c r="H1778" s="18">
        <v>77182.75</v>
      </c>
    </row>
    <row r="1779" spans="1:11" ht="12.75" customHeight="1">
      <c r="A1779" s="19"/>
      <c r="B1779" s="20"/>
      <c r="C1779" s="21"/>
      <c r="D1779" s="41" t="s">
        <v>13</v>
      </c>
      <c r="E1779" s="23"/>
      <c r="F1779" s="23" t="s">
        <v>225</v>
      </c>
      <c r="G1779" s="23" t="s">
        <v>685</v>
      </c>
      <c r="H1779" s="60">
        <v>357.55</v>
      </c>
    </row>
    <row r="1780" spans="1:11" ht="12.75" customHeight="1">
      <c r="A1780" s="25"/>
      <c r="B1780" s="26"/>
      <c r="C1780" s="27"/>
      <c r="D1780" s="41" t="s">
        <v>14</v>
      </c>
      <c r="E1780" s="28">
        <v>62973.14</v>
      </c>
      <c r="F1780" s="28">
        <v>204000</v>
      </c>
      <c r="G1780" s="28">
        <v>207483.97</v>
      </c>
      <c r="H1780" s="29">
        <v>59489.17</v>
      </c>
    </row>
    <row r="1781" spans="1:11" ht="12.75" customHeight="1">
      <c r="A1781" s="25"/>
      <c r="B1781" s="26"/>
      <c r="C1781" s="27"/>
      <c r="D1781" s="63" t="s">
        <v>430</v>
      </c>
      <c r="E1781" s="28"/>
      <c r="F1781" s="28"/>
      <c r="G1781" s="28"/>
      <c r="H1781" s="29"/>
      <c r="K1781" s="3">
        <v>20.67</v>
      </c>
    </row>
    <row r="1782" spans="1:11" ht="12.75" customHeight="1">
      <c r="A1782" s="25"/>
      <c r="B1782" s="26"/>
      <c r="C1782" s="27"/>
      <c r="D1782" s="31" t="s">
        <v>431</v>
      </c>
      <c r="E1782" s="28">
        <f>J1782*E1780</f>
        <v>14684.592878567973</v>
      </c>
      <c r="F1782" s="28">
        <f>F1780*J1782</f>
        <v>47570.391872278662</v>
      </c>
      <c r="G1782" s="28">
        <f>G1780*J1782</f>
        <v>48382.81254958878</v>
      </c>
      <c r="H1782" s="29">
        <f>H1780*J1782</f>
        <v>13872.172201257861</v>
      </c>
      <c r="J1782" s="3">
        <f>K1782/K1781</f>
        <v>0.2331881954523464</v>
      </c>
      <c r="K1782" s="64">
        <v>4.82</v>
      </c>
    </row>
    <row r="1783" spans="1:11" ht="12.75" customHeight="1">
      <c r="A1783" s="25"/>
      <c r="B1783" s="26"/>
      <c r="C1783" s="27"/>
      <c r="D1783" s="31" t="s">
        <v>432</v>
      </c>
      <c r="E1783" s="28">
        <f>E1780*J1783</f>
        <v>7250.8985582970472</v>
      </c>
      <c r="F1783" s="28">
        <f>F1780*J1783</f>
        <v>23489.114658925977</v>
      </c>
      <c r="G1783" s="28">
        <f>G1780*J1783</f>
        <v>23890.268437348812</v>
      </c>
      <c r="H1783" s="29">
        <f>H1780*J1783</f>
        <v>6849.7447798742123</v>
      </c>
      <c r="J1783" s="3">
        <f>K1783/K1781</f>
        <v>0.1151427189163038</v>
      </c>
      <c r="K1783" s="64">
        <v>2.38</v>
      </c>
    </row>
    <row r="1784" spans="1:11" ht="12.75" customHeight="1">
      <c r="A1784" s="25"/>
      <c r="B1784" s="26"/>
      <c r="C1784" s="27"/>
      <c r="D1784" s="31" t="s">
        <v>433</v>
      </c>
      <c r="E1784" s="28">
        <f>E1780*J1784</f>
        <v>7951.6156458635687</v>
      </c>
      <c r="F1784" s="28">
        <f>F1780*J1784</f>
        <v>25759.071117561678</v>
      </c>
      <c r="G1784" s="28">
        <f>G1780*J1784</f>
        <v>26198.991857764871</v>
      </c>
      <c r="H1784" s="29">
        <f>H1780*J1784</f>
        <v>7511.6949056603753</v>
      </c>
      <c r="J1784" s="3">
        <f>K1784/K1781</f>
        <v>0.12626995645863567</v>
      </c>
      <c r="K1784" s="64">
        <v>2.61</v>
      </c>
    </row>
    <row r="1785" spans="1:11" ht="22.5">
      <c r="A1785" s="25"/>
      <c r="B1785" s="26"/>
      <c r="C1785" s="27"/>
      <c r="D1785" s="31" t="s">
        <v>434</v>
      </c>
      <c r="E1785" s="28">
        <f>E1780*J1785</f>
        <v>10358.426511852926</v>
      </c>
      <c r="F1785" s="28">
        <f>F1780*J1785</f>
        <v>33555.878084179967</v>
      </c>
      <c r="G1785" s="28">
        <f>G1780*J1785</f>
        <v>34128.954910498302</v>
      </c>
      <c r="H1785" s="29">
        <f>H1780*J1785</f>
        <v>9785.3496855345893</v>
      </c>
      <c r="J1785" s="3">
        <f>K1785/K1781</f>
        <v>0.16448959845186259</v>
      </c>
      <c r="K1785" s="64">
        <v>3.4</v>
      </c>
    </row>
    <row r="1786" spans="1:11" ht="22.5">
      <c r="A1786" s="25"/>
      <c r="B1786" s="26"/>
      <c r="C1786" s="27"/>
      <c r="D1786" s="31" t="s">
        <v>21</v>
      </c>
      <c r="E1786" s="28">
        <f>E1780*J1786</f>
        <v>6976.704915336235</v>
      </c>
      <c r="F1786" s="28">
        <f>F1780*J1786</f>
        <v>22600.870827285918</v>
      </c>
      <c r="G1786" s="28">
        <f>G1780*J1786</f>
        <v>22986.854925012092</v>
      </c>
      <c r="H1786" s="29">
        <f>H1780*J1786</f>
        <v>6590.7208176100621</v>
      </c>
      <c r="J1786" s="3">
        <f>K1786/K1781</f>
        <v>0.11078858248669568</v>
      </c>
      <c r="K1786" s="64">
        <v>2.29</v>
      </c>
    </row>
    <row r="1787" spans="1:11" ht="12.75" customHeight="1">
      <c r="A1787" s="25"/>
      <c r="B1787" s="26"/>
      <c r="C1787" s="27"/>
      <c r="D1787" s="31" t="s">
        <v>435</v>
      </c>
      <c r="E1787" s="28">
        <f>E1780*J1787</f>
        <v>304.65960328979196</v>
      </c>
      <c r="F1787" s="28">
        <f>F1780*J1787</f>
        <v>986.93759071117563</v>
      </c>
      <c r="G1787" s="28">
        <f>G1780*J1787</f>
        <v>1003.7927914852444</v>
      </c>
      <c r="H1787" s="29">
        <f>H1780*J1787</f>
        <v>287.80440251572327</v>
      </c>
      <c r="J1787" s="3">
        <f>K1787/K1781</f>
        <v>4.8379293662312532E-3</v>
      </c>
      <c r="K1787" s="64">
        <v>0.1</v>
      </c>
    </row>
    <row r="1788" spans="1:11" ht="22.5">
      <c r="A1788" s="25"/>
      <c r="B1788" s="26"/>
      <c r="C1788" s="27"/>
      <c r="D1788" s="31" t="s">
        <v>436</v>
      </c>
      <c r="E1788" s="28">
        <f>E1780*J1788</f>
        <v>14136.205592646345</v>
      </c>
      <c r="F1788" s="28">
        <f>F1780*J1788</f>
        <v>45793.904208998538</v>
      </c>
      <c r="G1788" s="28">
        <f>G1780*J1788</f>
        <v>46575.985524915326</v>
      </c>
      <c r="H1788" s="29">
        <f>H1780*J1788</f>
        <v>13354.124276729557</v>
      </c>
      <c r="J1788" s="3">
        <f>K1788/K1781</f>
        <v>0.2244799225931301</v>
      </c>
      <c r="K1788" s="64">
        <v>4.6399999999999997</v>
      </c>
    </row>
    <row r="1789" spans="1:11" ht="12.75" customHeight="1">
      <c r="A1789" s="25"/>
      <c r="B1789" s="26"/>
      <c r="C1789" s="27"/>
      <c r="D1789" s="31" t="s">
        <v>437</v>
      </c>
      <c r="E1789" s="28">
        <f>E1780*J1789</f>
        <v>1310.0362941461053</v>
      </c>
      <c r="F1789" s="28">
        <f>F1780*J1789</f>
        <v>4243.8316400580543</v>
      </c>
      <c r="G1789" s="28">
        <f>G1780*J1789</f>
        <v>4316.3090033865501</v>
      </c>
      <c r="H1789" s="29">
        <f>H1780*J1789</f>
        <v>1237.55893081761</v>
      </c>
      <c r="J1789" s="3">
        <f>K1789/K1781</f>
        <v>2.0803096274794385E-2</v>
      </c>
      <c r="K1789" s="64">
        <v>0.43</v>
      </c>
    </row>
    <row r="1790" spans="1:11" ht="12.75" customHeight="1">
      <c r="A1790" s="25"/>
      <c r="B1790" s="26"/>
      <c r="C1790" s="27"/>
      <c r="D1790" s="41" t="s">
        <v>26</v>
      </c>
      <c r="E1790" s="23" t="s">
        <v>686</v>
      </c>
      <c r="F1790" s="23" t="s">
        <v>687</v>
      </c>
      <c r="G1790" s="23" t="s">
        <v>688</v>
      </c>
      <c r="H1790" s="24" t="s">
        <v>689</v>
      </c>
    </row>
    <row r="1791" spans="1:11" ht="13.5" customHeight="1" thickBot="1">
      <c r="A1791" s="33"/>
      <c r="B1791" s="34"/>
      <c r="C1791" s="35"/>
      <c r="D1791" s="43" t="s">
        <v>29</v>
      </c>
      <c r="E1791" s="44" t="s">
        <v>240</v>
      </c>
      <c r="F1791" s="44"/>
      <c r="G1791" s="44" t="s">
        <v>240</v>
      </c>
      <c r="H1791" s="45"/>
    </row>
    <row r="1792" spans="1:11" customFormat="1" ht="15.75" thickBot="1">
      <c r="A1792" s="38"/>
      <c r="D1792" s="116"/>
      <c r="E1792" s="108"/>
      <c r="F1792" s="108"/>
      <c r="G1792" s="108"/>
      <c r="H1792" s="108"/>
    </row>
    <row r="1793" spans="1:11">
      <c r="A1793" s="13" t="s">
        <v>10</v>
      </c>
      <c r="B1793" s="14" t="s">
        <v>11</v>
      </c>
      <c r="C1793" s="39">
        <v>110</v>
      </c>
      <c r="D1793" s="40" t="s">
        <v>12</v>
      </c>
      <c r="E1793" s="17">
        <v>96372.479999999996</v>
      </c>
      <c r="F1793" s="17">
        <v>272969.13</v>
      </c>
      <c r="G1793" s="17">
        <v>278542.87</v>
      </c>
      <c r="H1793" s="18">
        <v>90798.74</v>
      </c>
    </row>
    <row r="1794" spans="1:11" ht="12.75" customHeight="1">
      <c r="A1794" s="19"/>
      <c r="B1794" s="20"/>
      <c r="C1794" s="21"/>
      <c r="D1794" s="41" t="s">
        <v>13</v>
      </c>
      <c r="E1794" s="23"/>
      <c r="F1794" s="23" t="s">
        <v>353</v>
      </c>
      <c r="G1794" s="23" t="s">
        <v>690</v>
      </c>
      <c r="H1794" s="68">
        <v>997</v>
      </c>
    </row>
    <row r="1795" spans="1:11" ht="12.75" customHeight="1">
      <c r="A1795" s="25"/>
      <c r="B1795" s="26"/>
      <c r="C1795" s="27"/>
      <c r="D1795" s="41" t="s">
        <v>14</v>
      </c>
      <c r="E1795" s="23">
        <v>69184.86</v>
      </c>
      <c r="F1795" s="23">
        <v>208282.18</v>
      </c>
      <c r="G1795" s="23">
        <v>205991.13</v>
      </c>
      <c r="H1795" s="24">
        <v>71475.91</v>
      </c>
    </row>
    <row r="1796" spans="1:11" ht="12.75" customHeight="1">
      <c r="A1796" s="25"/>
      <c r="B1796" s="26"/>
      <c r="C1796" s="27"/>
      <c r="D1796" s="63" t="s">
        <v>430</v>
      </c>
      <c r="E1796" s="28"/>
      <c r="F1796" s="28"/>
      <c r="G1796" s="28"/>
      <c r="H1796" s="29"/>
      <c r="K1796" s="3">
        <v>20.67</v>
      </c>
    </row>
    <row r="1797" spans="1:11" ht="12.75" customHeight="1">
      <c r="A1797" s="25"/>
      <c r="B1797" s="26"/>
      <c r="C1797" s="27"/>
      <c r="D1797" s="31" t="s">
        <v>431</v>
      </c>
      <c r="E1797" s="28">
        <f>J1797*E1795</f>
        <v>16133.092656023222</v>
      </c>
      <c r="F1797" s="28">
        <f>F1795*J1797</f>
        <v>48568.945699080796</v>
      </c>
      <c r="G1797" s="28">
        <f>G1795*J1797</f>
        <v>48034.699883889698</v>
      </c>
      <c r="H1797" s="29">
        <f>H1795*J1797</f>
        <v>16667.33847121432</v>
      </c>
      <c r="J1797" s="3">
        <f>K1797/K1796</f>
        <v>0.2331881954523464</v>
      </c>
      <c r="K1797" s="64">
        <v>4.82</v>
      </c>
    </row>
    <row r="1798" spans="1:11" ht="12.75" customHeight="1">
      <c r="A1798" s="25"/>
      <c r="B1798" s="26"/>
      <c r="C1798" s="27"/>
      <c r="D1798" s="31" t="s">
        <v>432</v>
      </c>
      <c r="E1798" s="28">
        <f>E1795*J1798</f>
        <v>7966.1328882438302</v>
      </c>
      <c r="F1798" s="28">
        <f>F1795*J1798</f>
        <v>23982.176507014992</v>
      </c>
      <c r="G1798" s="28">
        <f>G1795*J1798</f>
        <v>23718.378780841795</v>
      </c>
      <c r="H1798" s="29">
        <f>H1795*J1798</f>
        <v>8229.9306144170278</v>
      </c>
      <c r="J1798" s="3">
        <f>K1798/K1796</f>
        <v>0.1151427189163038</v>
      </c>
      <c r="K1798" s="64">
        <v>2.38</v>
      </c>
    </row>
    <row r="1799" spans="1:11" ht="12.75" customHeight="1">
      <c r="A1799" s="25"/>
      <c r="B1799" s="26"/>
      <c r="C1799" s="27"/>
      <c r="D1799" s="31" t="s">
        <v>433</v>
      </c>
      <c r="E1799" s="28">
        <f>E1795*J1799</f>
        <v>8735.9692597968042</v>
      </c>
      <c r="F1799" s="28">
        <f>F1795*J1799</f>
        <v>26299.781799709715</v>
      </c>
      <c r="G1799" s="28">
        <f>G1795*J1799</f>
        <v>26010.491015965163</v>
      </c>
      <c r="H1799" s="29">
        <f>H1795*J1799</f>
        <v>9025.2600435413624</v>
      </c>
      <c r="J1799" s="3">
        <f>K1799/K1796</f>
        <v>0.12626995645863567</v>
      </c>
      <c r="K1799" s="64">
        <v>2.61</v>
      </c>
    </row>
    <row r="1800" spans="1:11" ht="22.5">
      <c r="A1800" s="25"/>
      <c r="B1800" s="26"/>
      <c r="C1800" s="27"/>
      <c r="D1800" s="31" t="s">
        <v>434</v>
      </c>
      <c r="E1800" s="28">
        <f>E1795*J1800</f>
        <v>11380.18984034833</v>
      </c>
      <c r="F1800" s="28">
        <f>F1795*J1800</f>
        <v>34260.252152878566</v>
      </c>
      <c r="G1800" s="28">
        <f>G1795*J1800</f>
        <v>33883.398258345427</v>
      </c>
      <c r="H1800" s="29">
        <f>H1795*J1800</f>
        <v>11757.04373488147</v>
      </c>
      <c r="J1800" s="3">
        <f>K1800/K1796</f>
        <v>0.16448959845186259</v>
      </c>
      <c r="K1800" s="64">
        <v>3.4</v>
      </c>
    </row>
    <row r="1801" spans="1:11" ht="22.5">
      <c r="A1801" s="25"/>
      <c r="B1801" s="26"/>
      <c r="C1801" s="27"/>
      <c r="D1801" s="31" t="s">
        <v>21</v>
      </c>
      <c r="E1801" s="28">
        <f>E1795*J1801</f>
        <v>7664.8925689404923</v>
      </c>
      <c r="F1801" s="28">
        <f>F1795*J1801</f>
        <v>23075.287479438797</v>
      </c>
      <c r="G1801" s="28">
        <f>G1795*J1801</f>
        <v>22821.465297532653</v>
      </c>
      <c r="H1801" s="29">
        <f>H1795*J1801</f>
        <v>7918.7147508466369</v>
      </c>
      <c r="J1801" s="3">
        <f>K1801/K1796</f>
        <v>0.11078858248669568</v>
      </c>
      <c r="K1801" s="64">
        <v>2.29</v>
      </c>
    </row>
    <row r="1802" spans="1:11" ht="12.75" customHeight="1">
      <c r="A1802" s="25"/>
      <c r="B1802" s="26"/>
      <c r="C1802" s="27"/>
      <c r="D1802" s="31" t="s">
        <v>435</v>
      </c>
      <c r="E1802" s="28">
        <f>E1795*J1802</f>
        <v>334.71146589259797</v>
      </c>
      <c r="F1802" s="28">
        <f>F1795*J1802</f>
        <v>1007.6544750846638</v>
      </c>
      <c r="G1802" s="28">
        <f>G1795*J1802</f>
        <v>996.57053701015968</v>
      </c>
      <c r="H1802" s="29">
        <f>H1795*J1802</f>
        <v>345.79540396710212</v>
      </c>
      <c r="J1802" s="3">
        <f>K1802/K1796</f>
        <v>4.8379293662312532E-3</v>
      </c>
      <c r="K1802" s="64">
        <v>0.1</v>
      </c>
    </row>
    <row r="1803" spans="1:11" ht="22.5">
      <c r="A1803" s="25"/>
      <c r="B1803" s="26"/>
      <c r="C1803" s="27"/>
      <c r="D1803" s="31" t="s">
        <v>436</v>
      </c>
      <c r="E1803" s="28">
        <f>E1795*J1803</f>
        <v>15530.612017416543</v>
      </c>
      <c r="F1803" s="28">
        <f>F1795*J1803</f>
        <v>46755.167643928391</v>
      </c>
      <c r="G1803" s="28">
        <f>G1795*J1803</f>
        <v>46240.872917271401</v>
      </c>
      <c r="H1803" s="29">
        <f>H1795*J1803</f>
        <v>16044.906744073534</v>
      </c>
      <c r="J1803" s="3">
        <f>K1803/K1796</f>
        <v>0.2244799225931301</v>
      </c>
      <c r="K1803" s="64">
        <v>4.6399999999999997</v>
      </c>
    </row>
    <row r="1804" spans="1:11" ht="12.75" customHeight="1">
      <c r="A1804" s="25"/>
      <c r="B1804" s="26"/>
      <c r="C1804" s="27"/>
      <c r="D1804" s="31" t="s">
        <v>437</v>
      </c>
      <c r="E1804" s="28">
        <f>E1795*J1804</f>
        <v>1439.2593033381711</v>
      </c>
      <c r="F1804" s="28">
        <f>F1795*J1804</f>
        <v>4332.9142428640534</v>
      </c>
      <c r="G1804" s="28">
        <f>G1795*J1804</f>
        <v>4285.2533091436862</v>
      </c>
      <c r="H1804" s="29">
        <f>H1795*J1804</f>
        <v>1486.9202370585388</v>
      </c>
      <c r="J1804" s="3">
        <f>K1804/K1796</f>
        <v>2.0803096274794385E-2</v>
      </c>
      <c r="K1804" s="64">
        <v>0.43</v>
      </c>
    </row>
    <row r="1805" spans="1:11" ht="12.75" customHeight="1">
      <c r="A1805" s="25"/>
      <c r="B1805" s="26"/>
      <c r="C1805" s="27"/>
      <c r="D1805" s="41" t="s">
        <v>26</v>
      </c>
      <c r="E1805" s="28" t="s">
        <v>691</v>
      </c>
      <c r="F1805" s="28" t="s">
        <v>692</v>
      </c>
      <c r="G1805" s="28" t="s">
        <v>693</v>
      </c>
      <c r="H1805" s="29" t="s">
        <v>694</v>
      </c>
    </row>
    <row r="1806" spans="1:11" ht="13.5" customHeight="1" thickBot="1">
      <c r="A1806" s="33"/>
      <c r="B1806" s="34"/>
      <c r="C1806" s="35"/>
      <c r="D1806" s="43" t="s">
        <v>29</v>
      </c>
      <c r="E1806" s="44" t="s">
        <v>695</v>
      </c>
      <c r="F1806" s="44"/>
      <c r="G1806" s="44" t="s">
        <v>695</v>
      </c>
      <c r="H1806" s="45"/>
    </row>
    <row r="1807" spans="1:11" customFormat="1" ht="15.75" thickBot="1">
      <c r="A1807" s="38"/>
      <c r="D1807" s="116"/>
      <c r="E1807" s="108"/>
      <c r="F1807" s="108"/>
      <c r="G1807" s="108"/>
      <c r="H1807" s="108"/>
    </row>
    <row r="1808" spans="1:11">
      <c r="A1808" s="13" t="s">
        <v>10</v>
      </c>
      <c r="B1808" s="14" t="s">
        <v>11</v>
      </c>
      <c r="C1808" s="39">
        <v>111</v>
      </c>
      <c r="D1808" s="40" t="s">
        <v>12</v>
      </c>
      <c r="E1808" s="17">
        <v>78980.95</v>
      </c>
      <c r="F1808" s="17">
        <v>266348.71000000002</v>
      </c>
      <c r="G1808" s="17">
        <v>221577.45</v>
      </c>
      <c r="H1808" s="18">
        <v>123752.21</v>
      </c>
    </row>
    <row r="1809" spans="1:11" ht="12.75" customHeight="1">
      <c r="A1809" s="19"/>
      <c r="B1809" s="20"/>
      <c r="C1809" s="21"/>
      <c r="D1809" s="41" t="s">
        <v>13</v>
      </c>
      <c r="E1809" s="23"/>
      <c r="F1809" s="23" t="s">
        <v>422</v>
      </c>
      <c r="G1809" s="23" t="s">
        <v>696</v>
      </c>
      <c r="H1809" s="24" t="s">
        <v>289</v>
      </c>
    </row>
    <row r="1810" spans="1:11" ht="12.75" customHeight="1">
      <c r="A1810" s="25"/>
      <c r="B1810" s="26"/>
      <c r="C1810" s="27"/>
      <c r="D1810" s="41" t="s">
        <v>14</v>
      </c>
      <c r="E1810" s="28">
        <v>58043.81</v>
      </c>
      <c r="F1810" s="28">
        <v>203677.7</v>
      </c>
      <c r="G1810" s="28">
        <v>166654.54</v>
      </c>
      <c r="H1810" s="29">
        <v>95066.97</v>
      </c>
    </row>
    <row r="1811" spans="1:11" ht="12.75" customHeight="1">
      <c r="A1811" s="25"/>
      <c r="B1811" s="26"/>
      <c r="C1811" s="27"/>
      <c r="D1811" s="63" t="s">
        <v>430</v>
      </c>
      <c r="E1811" s="28"/>
      <c r="F1811" s="28"/>
      <c r="G1811" s="28"/>
      <c r="H1811" s="29"/>
      <c r="K1811" s="3">
        <v>20.67</v>
      </c>
    </row>
    <row r="1812" spans="1:11" ht="12.75" customHeight="1">
      <c r="A1812" s="25"/>
      <c r="B1812" s="26"/>
      <c r="C1812" s="27"/>
      <c r="D1812" s="31" t="s">
        <v>431</v>
      </c>
      <c r="E1812" s="28">
        <f>J1812*E1810</f>
        <v>13535.131311078858</v>
      </c>
      <c r="F1812" s="28">
        <f>F1810*J1812</f>
        <v>47495.235316884377</v>
      </c>
      <c r="G1812" s="28">
        <f>G1810*J1812</f>
        <v>38861.871446540885</v>
      </c>
      <c r="H1812" s="29">
        <f>H1810*J1812</f>
        <v>22168.495181422353</v>
      </c>
      <c r="J1812" s="3">
        <f>K1812/K1811</f>
        <v>0.2331881954523464</v>
      </c>
      <c r="K1812" s="64">
        <v>4.82</v>
      </c>
    </row>
    <row r="1813" spans="1:11" ht="12.75" customHeight="1">
      <c r="A1813" s="25"/>
      <c r="B1813" s="26"/>
      <c r="C1813" s="27"/>
      <c r="D1813" s="31" t="s">
        <v>432</v>
      </c>
      <c r="E1813" s="28">
        <f>E1810*J1813</f>
        <v>6683.3220996613436</v>
      </c>
      <c r="F1813" s="28">
        <f>F1810*J1813</f>
        <v>23452.004160619254</v>
      </c>
      <c r="G1813" s="28">
        <f>G1810*J1813</f>
        <v>19189.056855345909</v>
      </c>
      <c r="H1813" s="29">
        <f>H1810*J1813</f>
        <v>10946.269404934686</v>
      </c>
      <c r="J1813" s="3">
        <f>K1813/K1811</f>
        <v>0.1151427189163038</v>
      </c>
      <c r="K1813" s="64">
        <v>2.38</v>
      </c>
    </row>
    <row r="1814" spans="1:11" ht="12.75" customHeight="1">
      <c r="A1814" s="25"/>
      <c r="B1814" s="26"/>
      <c r="C1814" s="27"/>
      <c r="D1814" s="31" t="s">
        <v>433</v>
      </c>
      <c r="E1814" s="28">
        <f>E1810*J1814</f>
        <v>7329.1893613933216</v>
      </c>
      <c r="F1814" s="28">
        <f>F1810*J1814</f>
        <v>25718.37431059506</v>
      </c>
      <c r="G1814" s="28">
        <f>G1810*J1814</f>
        <v>21043.461509433957</v>
      </c>
      <c r="H1814" s="29">
        <f>H1810*J1814</f>
        <v>12004.102162554424</v>
      </c>
      <c r="J1814" s="3">
        <f>K1814/K1811</f>
        <v>0.12626995645863567</v>
      </c>
      <c r="K1814" s="64">
        <v>2.61</v>
      </c>
    </row>
    <row r="1815" spans="1:11" ht="22.5">
      <c r="A1815" s="25"/>
      <c r="B1815" s="26"/>
      <c r="C1815" s="27"/>
      <c r="D1815" s="31" t="s">
        <v>434</v>
      </c>
      <c r="E1815" s="28">
        <f>E1810*J1815</f>
        <v>9547.6029995162062</v>
      </c>
      <c r="F1815" s="28">
        <f>F1810*J1815</f>
        <v>33502.863086598933</v>
      </c>
      <c r="G1815" s="28">
        <f>G1810*J1815</f>
        <v>27412.938364779875</v>
      </c>
      <c r="H1815" s="29">
        <f>H1810*J1815</f>
        <v>15637.527721335267</v>
      </c>
      <c r="J1815" s="3">
        <f>K1815/K1811</f>
        <v>0.16448959845186259</v>
      </c>
      <c r="K1815" s="64">
        <v>3.4</v>
      </c>
    </row>
    <row r="1816" spans="1:11" ht="22.5">
      <c r="A1816" s="25"/>
      <c r="B1816" s="26"/>
      <c r="C1816" s="27"/>
      <c r="D1816" s="31" t="s">
        <v>21</v>
      </c>
      <c r="E1816" s="28">
        <f>E1810*J1816</f>
        <v>6430.5914320270913</v>
      </c>
      <c r="F1816" s="28">
        <f>F1810*J1816</f>
        <v>22565.163667150457</v>
      </c>
      <c r="G1816" s="28">
        <f>G1810*J1816</f>
        <v>18463.420251572326</v>
      </c>
      <c r="H1816" s="29">
        <f>H1810*J1816</f>
        <v>10532.334847605223</v>
      </c>
      <c r="J1816" s="3">
        <f>K1816/K1811</f>
        <v>0.11078858248669568</v>
      </c>
      <c r="K1816" s="64">
        <v>2.29</v>
      </c>
    </row>
    <row r="1817" spans="1:11" ht="12.75" customHeight="1">
      <c r="A1817" s="25"/>
      <c r="B1817" s="26"/>
      <c r="C1817" s="27"/>
      <c r="D1817" s="31" t="s">
        <v>435</v>
      </c>
      <c r="E1817" s="28">
        <f>E1810*J1817</f>
        <v>280.81185292694727</v>
      </c>
      <c r="F1817" s="28">
        <f>F1810*J1817</f>
        <v>985.37832607643941</v>
      </c>
      <c r="G1817" s="28">
        <f>G1810*J1817</f>
        <v>806.26289308176104</v>
      </c>
      <c r="H1817" s="29">
        <f>H1810*J1817</f>
        <v>459.92728592162558</v>
      </c>
      <c r="J1817" s="3">
        <f>K1817/K1811</f>
        <v>4.8379293662312532E-3</v>
      </c>
      <c r="K1817" s="64">
        <v>0.1</v>
      </c>
    </row>
    <row r="1818" spans="1:11" ht="22.5">
      <c r="A1818" s="25"/>
      <c r="B1818" s="26"/>
      <c r="C1818" s="27"/>
      <c r="D1818" s="31" t="s">
        <v>436</v>
      </c>
      <c r="E1818" s="28">
        <f>E1810*J1818</f>
        <v>13029.66997581035</v>
      </c>
      <c r="F1818" s="28">
        <f>F1810*J1818</f>
        <v>45721.554329946775</v>
      </c>
      <c r="G1818" s="28">
        <f>G1810*J1818</f>
        <v>37410.598238993705</v>
      </c>
      <c r="H1818" s="29">
        <f>H1810*J1818</f>
        <v>21340.626066763423</v>
      </c>
      <c r="J1818" s="3">
        <f>K1818/K1811</f>
        <v>0.2244799225931301</v>
      </c>
      <c r="K1818" s="64">
        <v>4.6399999999999997</v>
      </c>
    </row>
    <row r="1819" spans="1:11" ht="12.75" customHeight="1">
      <c r="A1819" s="25"/>
      <c r="B1819" s="26"/>
      <c r="C1819" s="27"/>
      <c r="D1819" s="31" t="s">
        <v>437</v>
      </c>
      <c r="E1819" s="28">
        <f>E1810*J1819</f>
        <v>1207.490967585873</v>
      </c>
      <c r="F1819" s="28">
        <f>F1810*J1819</f>
        <v>4237.1268021286887</v>
      </c>
      <c r="G1819" s="28">
        <f>G1810*J1819</f>
        <v>3466.9304402515722</v>
      </c>
      <c r="H1819" s="29">
        <f>H1810*J1819</f>
        <v>1977.6873294629895</v>
      </c>
      <c r="J1819" s="3">
        <f>K1819/K1811</f>
        <v>2.0803096274794385E-2</v>
      </c>
      <c r="K1819" s="64">
        <v>0.43</v>
      </c>
    </row>
    <row r="1820" spans="1:11" ht="12.75" customHeight="1">
      <c r="A1820" s="25"/>
      <c r="B1820" s="26"/>
      <c r="C1820" s="27"/>
      <c r="D1820" s="41" t="s">
        <v>26</v>
      </c>
      <c r="E1820" s="28" t="s">
        <v>697</v>
      </c>
      <c r="F1820" s="28" t="s">
        <v>698</v>
      </c>
      <c r="G1820" s="28" t="s">
        <v>699</v>
      </c>
      <c r="H1820" s="29" t="s">
        <v>700</v>
      </c>
    </row>
    <row r="1821" spans="1:11" ht="13.5" customHeight="1" thickBot="1">
      <c r="A1821" s="33"/>
      <c r="B1821" s="34"/>
      <c r="C1821" s="35"/>
      <c r="D1821" s="43" t="s">
        <v>29</v>
      </c>
      <c r="E1821" s="44" t="s">
        <v>232</v>
      </c>
      <c r="F1821" s="44"/>
      <c r="G1821" s="44" t="s">
        <v>232</v>
      </c>
      <c r="H1821" s="45"/>
    </row>
    <row r="1822" spans="1:11" customFormat="1" ht="15.75" thickBot="1">
      <c r="A1822" s="38"/>
      <c r="D1822" s="116"/>
      <c r="E1822" s="108"/>
      <c r="F1822" s="108"/>
      <c r="G1822" s="108"/>
      <c r="H1822" s="108"/>
    </row>
    <row r="1823" spans="1:11">
      <c r="A1823" s="13" t="s">
        <v>10</v>
      </c>
      <c r="B1823" s="14" t="s">
        <v>11</v>
      </c>
      <c r="C1823" s="39">
        <v>112</v>
      </c>
      <c r="D1823" s="40" t="s">
        <v>12</v>
      </c>
      <c r="E1823" s="17">
        <v>26136.04</v>
      </c>
      <c r="F1823" s="17">
        <v>352646.56</v>
      </c>
      <c r="G1823" s="17">
        <v>278873.28000000003</v>
      </c>
      <c r="H1823" s="18">
        <v>99909.32</v>
      </c>
    </row>
    <row r="1824" spans="1:11" ht="12.75" customHeight="1">
      <c r="A1824" s="19"/>
      <c r="B1824" s="20"/>
      <c r="C1824" s="21"/>
      <c r="D1824" s="41" t="s">
        <v>13</v>
      </c>
      <c r="E1824" s="28"/>
      <c r="F1824" s="28" t="s">
        <v>701</v>
      </c>
      <c r="G1824" s="28" t="s">
        <v>702</v>
      </c>
      <c r="H1824" s="29" t="s">
        <v>703</v>
      </c>
    </row>
    <row r="1825" spans="1:11" ht="12.75" customHeight="1">
      <c r="A1825" s="25"/>
      <c r="B1825" s="26"/>
      <c r="C1825" s="27"/>
      <c r="D1825" s="41" t="s">
        <v>14</v>
      </c>
      <c r="E1825" s="28">
        <v>19466.53</v>
      </c>
      <c r="F1825" s="28">
        <v>307434.52</v>
      </c>
      <c r="G1825" s="28">
        <v>234882.43</v>
      </c>
      <c r="H1825" s="29">
        <v>92018.62</v>
      </c>
    </row>
    <row r="1826" spans="1:11" ht="12.75" customHeight="1">
      <c r="A1826" s="25"/>
      <c r="B1826" s="26"/>
      <c r="C1826" s="27"/>
      <c r="D1826" s="69" t="s">
        <v>15</v>
      </c>
      <c r="E1826" s="28"/>
      <c r="F1826" s="28"/>
      <c r="G1826" s="28"/>
      <c r="H1826" s="29"/>
      <c r="K1826" s="3">
        <f>K1827+K1828+K1829+K1830+K1831+K1832+K1833+K1834+K1835+K1836+K1837+K1838+K1839+K1840+K1841+K1842+K1843+K1844+K1845+K1846+K1847+K1848+K1849+K1850</f>
        <v>20.239999999999998</v>
      </c>
    </row>
    <row r="1827" spans="1:11" ht="22.5">
      <c r="A1827" s="25"/>
      <c r="B1827" s="26"/>
      <c r="C1827" s="27"/>
      <c r="D1827" s="31" t="s">
        <v>563</v>
      </c>
      <c r="E1827" s="28">
        <f>E1825*J1827</f>
        <v>105.79635869565219</v>
      </c>
      <c r="F1827" s="28">
        <f>F1825*J1827</f>
        <v>1670.8397826086959</v>
      </c>
      <c r="G1827" s="28">
        <f>G1825*J1827</f>
        <v>1276.534945652174</v>
      </c>
      <c r="H1827" s="29">
        <f>H1825*J1827</f>
        <v>500.10119565217394</v>
      </c>
      <c r="J1827" s="3">
        <f>K1827/K1826</f>
        <v>5.4347826086956529E-3</v>
      </c>
      <c r="K1827" s="70">
        <v>0.11</v>
      </c>
    </row>
    <row r="1828" spans="1:11" ht="12.75" customHeight="1">
      <c r="A1828" s="25"/>
      <c r="B1828" s="26"/>
      <c r="C1828" s="27"/>
      <c r="D1828" s="31" t="s">
        <v>564</v>
      </c>
      <c r="E1828" s="28"/>
      <c r="F1828" s="28"/>
      <c r="G1828" s="28"/>
      <c r="H1828" s="29"/>
      <c r="J1828" s="3">
        <f>K1828/K1826</f>
        <v>1.1363636363636366E-2</v>
      </c>
      <c r="K1828" s="70">
        <v>0.23</v>
      </c>
    </row>
    <row r="1829" spans="1:11" ht="22.5">
      <c r="A1829" s="25"/>
      <c r="B1829" s="26"/>
      <c r="C1829" s="27"/>
      <c r="D1829" s="31" t="s">
        <v>565</v>
      </c>
      <c r="E1829" s="28">
        <f>E1825*J1829</f>
        <v>432.80328557312259</v>
      </c>
      <c r="F1829" s="28">
        <f>F1825*J1829</f>
        <v>6835.2536561264833</v>
      </c>
      <c r="G1829" s="28">
        <f>G1825*J1829</f>
        <v>5222.1884140316215</v>
      </c>
      <c r="H1829" s="29">
        <f>H1825*J1829</f>
        <v>2045.8685276679844</v>
      </c>
      <c r="J1829" s="3">
        <f>K1829/K1826</f>
        <v>2.2233201581027671E-2</v>
      </c>
      <c r="K1829" s="70">
        <v>0.45</v>
      </c>
    </row>
    <row r="1830" spans="1:11" ht="33.75">
      <c r="A1830" s="25"/>
      <c r="B1830" s="26"/>
      <c r="C1830" s="27"/>
      <c r="D1830" s="31" t="s">
        <v>566</v>
      </c>
      <c r="E1830" s="28">
        <f>E1825*J1830</f>
        <v>96.178507905138346</v>
      </c>
      <c r="F1830" s="28">
        <f>F1825*J1830</f>
        <v>1518.9452569169964</v>
      </c>
      <c r="G1830" s="28">
        <f>G1825*J1830</f>
        <v>1160.4863142292493</v>
      </c>
      <c r="H1830" s="29">
        <f>H1825*J1830</f>
        <v>454.63745059288544</v>
      </c>
      <c r="J1830" s="3">
        <f>K1830/K1826</f>
        <v>4.9407114624505939E-3</v>
      </c>
      <c r="K1830" s="70">
        <v>0.1</v>
      </c>
    </row>
    <row r="1831" spans="1:11" ht="33.75">
      <c r="A1831" s="25"/>
      <c r="B1831" s="26"/>
      <c r="C1831" s="27"/>
      <c r="D1831" s="31" t="s">
        <v>567</v>
      </c>
      <c r="E1831" s="28">
        <f>E1825*J1831</f>
        <v>96.178507905138346</v>
      </c>
      <c r="F1831" s="28">
        <f>F1825*J1831</f>
        <v>1518.9452569169964</v>
      </c>
      <c r="G1831" s="28">
        <f>G1825*J1831</f>
        <v>1160.4863142292493</v>
      </c>
      <c r="H1831" s="29">
        <f>H1825*J1831</f>
        <v>454.63745059288544</v>
      </c>
      <c r="J1831" s="3">
        <f>K1831/K1826</f>
        <v>4.9407114624505939E-3</v>
      </c>
      <c r="K1831" s="70">
        <v>0.1</v>
      </c>
    </row>
    <row r="1832" spans="1:11" ht="33.75">
      <c r="A1832" s="25"/>
      <c r="B1832" s="26"/>
      <c r="C1832" s="27"/>
      <c r="D1832" s="31" t="s">
        <v>568</v>
      </c>
      <c r="E1832" s="28">
        <f>E1825*J1832</f>
        <v>57.707104743083008</v>
      </c>
      <c r="F1832" s="28">
        <f>F1825*J1832</f>
        <v>911.36715415019773</v>
      </c>
      <c r="G1832" s="28">
        <f>G1825*J1832</f>
        <v>696.29178853754945</v>
      </c>
      <c r="H1832" s="29">
        <f>H1825*J1832</f>
        <v>272.78247035573122</v>
      </c>
      <c r="J1832" s="3">
        <f>K1832/K1826</f>
        <v>2.964426877470356E-3</v>
      </c>
      <c r="K1832" s="70">
        <v>0.06</v>
      </c>
    </row>
    <row r="1833" spans="1:11" ht="22.5">
      <c r="A1833" s="25"/>
      <c r="B1833" s="26"/>
      <c r="C1833" s="27"/>
      <c r="D1833" s="31" t="s">
        <v>569</v>
      </c>
      <c r="E1833" s="28">
        <f>E1825*J1833</f>
        <v>875.22442193675897</v>
      </c>
      <c r="F1833" s="28">
        <f>F1825*J1833</f>
        <v>13822.401837944666</v>
      </c>
      <c r="G1833" s="28">
        <f>G1825*J1833</f>
        <v>10560.425459486167</v>
      </c>
      <c r="H1833" s="29">
        <f>J1833*H1825</f>
        <v>4137.2008003952569</v>
      </c>
      <c r="J1833" s="3">
        <f>K1833/K1826</f>
        <v>4.4960474308300399E-2</v>
      </c>
      <c r="K1833" s="70">
        <v>0.91</v>
      </c>
    </row>
    <row r="1834" spans="1:11" ht="22.5">
      <c r="A1834" s="25"/>
      <c r="B1834" s="26"/>
      <c r="C1834" s="27"/>
      <c r="D1834" s="31" t="s">
        <v>570</v>
      </c>
      <c r="E1834" s="28">
        <f>E1825*J1834</f>
        <v>201.97486660079051</v>
      </c>
      <c r="F1834" s="28">
        <f>F1825*J1834</f>
        <v>3189.7850395256924</v>
      </c>
      <c r="G1834" s="28">
        <f>G1825*J1834</f>
        <v>2437.0212598814232</v>
      </c>
      <c r="H1834" s="29">
        <f>H1825*J1834</f>
        <v>954.73864624505927</v>
      </c>
      <c r="J1834" s="3">
        <f>K1834/K1826</f>
        <v>1.0375494071146246E-2</v>
      </c>
      <c r="K1834" s="70">
        <v>0.21</v>
      </c>
    </row>
    <row r="1835" spans="1:11" ht="22.5">
      <c r="A1835" s="25"/>
      <c r="B1835" s="26"/>
      <c r="C1835" s="27"/>
      <c r="D1835" s="31" t="s">
        <v>571</v>
      </c>
      <c r="E1835" s="28">
        <f>E1825*J1835</f>
        <v>1317.6455583003954</v>
      </c>
      <c r="F1835" s="28">
        <f>F1825*J1835</f>
        <v>20809.55001976285</v>
      </c>
      <c r="G1835" s="28">
        <f>G1825*J1835</f>
        <v>15898.662504940714</v>
      </c>
      <c r="H1835" s="29">
        <f>H1825*J1835</f>
        <v>6228.5330731225304</v>
      </c>
      <c r="J1835" s="3">
        <f>K1835/K1826</f>
        <v>6.7687747035573134E-2</v>
      </c>
      <c r="K1835" s="70">
        <v>1.37</v>
      </c>
    </row>
    <row r="1836" spans="1:11" ht="22.5">
      <c r="A1836" s="25"/>
      <c r="B1836" s="26"/>
      <c r="C1836" s="27"/>
      <c r="D1836" s="31" t="s">
        <v>572</v>
      </c>
      <c r="E1836" s="28">
        <f>E1825*J1836</f>
        <v>38.471403162055338</v>
      </c>
      <c r="F1836" s="28">
        <f>F1825*J1836</f>
        <v>607.57810276679857</v>
      </c>
      <c r="G1836" s="28">
        <f>G1825*J1836</f>
        <v>464.19452569169965</v>
      </c>
      <c r="H1836" s="29">
        <f>H1825*J1836</f>
        <v>181.85498023715417</v>
      </c>
      <c r="J1836" s="3">
        <f>K1836/K1826</f>
        <v>1.9762845849802375E-3</v>
      </c>
      <c r="K1836" s="70">
        <v>0.04</v>
      </c>
    </row>
    <row r="1837" spans="1:11" ht="90">
      <c r="A1837" s="25"/>
      <c r="B1837" s="26"/>
      <c r="C1837" s="27"/>
      <c r="D1837" s="31" t="s">
        <v>573</v>
      </c>
      <c r="E1837" s="28">
        <f>E1825*J1837</f>
        <v>625.1603013833992</v>
      </c>
      <c r="F1837" s="28">
        <f>F1825*J1837</f>
        <v>9873.1441699604748</v>
      </c>
      <c r="G1837" s="28">
        <f>G1825*J1837</f>
        <v>7543.1610424901191</v>
      </c>
      <c r="H1837" s="29">
        <f>H1825*J1837</f>
        <v>2955.1434288537548</v>
      </c>
      <c r="J1837" s="3">
        <f>K1837/K1826</f>
        <v>3.2114624505928856E-2</v>
      </c>
      <c r="K1837" s="70">
        <v>0.65</v>
      </c>
    </row>
    <row r="1838" spans="1:11" ht="56.25">
      <c r="A1838" s="25"/>
      <c r="B1838" s="26"/>
      <c r="C1838" s="27"/>
      <c r="D1838" s="31" t="s">
        <v>574</v>
      </c>
      <c r="E1838" s="28">
        <f>E1825*J1838</f>
        <v>115.41420948616602</v>
      </c>
      <c r="F1838" s="28">
        <f>F1825*J1838</f>
        <v>1822.7343083003955</v>
      </c>
      <c r="G1838" s="28">
        <f>G1825*J1838</f>
        <v>1392.5835770750989</v>
      </c>
      <c r="H1838" s="29">
        <f>H1825*J1838</f>
        <v>545.56494071146244</v>
      </c>
      <c r="J1838" s="3">
        <f>K1838/K1826</f>
        <v>5.9288537549407119E-3</v>
      </c>
      <c r="K1838" s="70">
        <v>0.12</v>
      </c>
    </row>
    <row r="1839" spans="1:11" ht="45">
      <c r="A1839" s="25"/>
      <c r="B1839" s="26"/>
      <c r="C1839" s="27"/>
      <c r="D1839" s="31" t="s">
        <v>575</v>
      </c>
      <c r="E1839" s="28">
        <f>E1825*J1839</f>
        <v>201.97486660079051</v>
      </c>
      <c r="F1839" s="28">
        <f>F1825*J1839</f>
        <v>3189.7850395256924</v>
      </c>
      <c r="G1839" s="28">
        <f>G1825*J1839</f>
        <v>2437.0212598814232</v>
      </c>
      <c r="H1839" s="29">
        <f>H1825*J1839</f>
        <v>954.73864624505927</v>
      </c>
      <c r="J1839" s="3">
        <f>K1839/K1826</f>
        <v>1.0375494071146246E-2</v>
      </c>
      <c r="K1839" s="70">
        <v>0.21</v>
      </c>
    </row>
    <row r="1840" spans="1:11" ht="33.75">
      <c r="A1840" s="25"/>
      <c r="B1840" s="26"/>
      <c r="C1840" s="27"/>
      <c r="D1840" s="31" t="s">
        <v>576</v>
      </c>
      <c r="E1840" s="28">
        <f>J1840*E1825</f>
        <v>673.24955533596835</v>
      </c>
      <c r="F1840" s="28">
        <f>J1840*F1825</f>
        <v>10632.616798418974</v>
      </c>
      <c r="G1840" s="28">
        <f>J1840*G1825</f>
        <v>8123.4041996047436</v>
      </c>
      <c r="H1840" s="29">
        <f>J1840*H1825</f>
        <v>3182.4621541501974</v>
      </c>
      <c r="J1840" s="3">
        <f>K1840/K1826</f>
        <v>3.4584980237154152E-2</v>
      </c>
      <c r="K1840" s="70">
        <v>0.7</v>
      </c>
    </row>
    <row r="1841" spans="1:11" ht="33.75">
      <c r="A1841" s="25"/>
      <c r="B1841" s="26"/>
      <c r="C1841" s="27"/>
      <c r="D1841" s="31" t="s">
        <v>577</v>
      </c>
      <c r="E1841" s="28">
        <f>J1841*E1825</f>
        <v>452.03898715415022</v>
      </c>
      <c r="F1841" s="28">
        <f>J1841*F1825</f>
        <v>7139.0427075098823</v>
      </c>
      <c r="G1841" s="28">
        <f>J1841*G1825</f>
        <v>5454.2856768774709</v>
      </c>
      <c r="H1841" s="29">
        <f>J1841*H1825</f>
        <v>2136.7960177865612</v>
      </c>
      <c r="J1841" s="3">
        <f>K1841/K1826</f>
        <v>2.3221343873517788E-2</v>
      </c>
      <c r="K1841" s="70">
        <v>0.47</v>
      </c>
    </row>
    <row r="1842" spans="1:11" ht="45">
      <c r="A1842" s="25"/>
      <c r="B1842" s="26"/>
      <c r="C1842" s="27"/>
      <c r="D1842" s="31" t="s">
        <v>578</v>
      </c>
      <c r="E1842" s="28">
        <f>J1842*E1825</f>
        <v>1125.2885424901185</v>
      </c>
      <c r="F1842" s="28">
        <f>J1842*F1825</f>
        <v>17771.659505928856</v>
      </c>
      <c r="G1842" s="28">
        <f>J1842*G1825</f>
        <v>13577.689876482213</v>
      </c>
      <c r="H1842" s="29">
        <f>J1842*H1825</f>
        <v>5319.2581719367581</v>
      </c>
      <c r="J1842" s="3">
        <f>K1842/K1826</f>
        <v>5.7806324110671936E-2</v>
      </c>
      <c r="K1842" s="70">
        <v>1.17</v>
      </c>
    </row>
    <row r="1843" spans="1:11" ht="33.75">
      <c r="A1843" s="25"/>
      <c r="B1843" s="26"/>
      <c r="C1843" s="27"/>
      <c r="D1843" s="31" t="s">
        <v>579</v>
      </c>
      <c r="E1843" s="28">
        <f>J1843*E1825</f>
        <v>2260.1949357707508</v>
      </c>
      <c r="F1843" s="28">
        <f>J1843*F1825</f>
        <v>35695.213537549411</v>
      </c>
      <c r="G1843" s="28">
        <f>J1843*G1825</f>
        <v>27271.428384387353</v>
      </c>
      <c r="H1843" s="29">
        <f>J1843*H1825</f>
        <v>10683.980088932807</v>
      </c>
      <c r="J1843" s="3">
        <f>K1843/K1826</f>
        <v>0.11610671936758894</v>
      </c>
      <c r="K1843" s="70">
        <v>2.35</v>
      </c>
    </row>
    <row r="1844" spans="1:11" ht="45">
      <c r="A1844" s="25"/>
      <c r="B1844" s="26"/>
      <c r="C1844" s="27"/>
      <c r="D1844" s="31" t="s">
        <v>580</v>
      </c>
      <c r="E1844" s="28">
        <f>J1844*E1825</f>
        <v>1096.4349901185769</v>
      </c>
      <c r="F1844" s="28">
        <f>J1844*F1825</f>
        <v>17315.975928853757</v>
      </c>
      <c r="G1844" s="28">
        <f>J1844*G1825</f>
        <v>13229.543982213439</v>
      </c>
      <c r="H1844" s="29">
        <f>J1844*H1825</f>
        <v>5182.8669367588927</v>
      </c>
      <c r="J1844" s="3">
        <f>K1844/K1826</f>
        <v>5.632411067193676E-2</v>
      </c>
      <c r="K1844" s="70">
        <v>1.1399999999999999</v>
      </c>
    </row>
    <row r="1845" spans="1:11" ht="33.75">
      <c r="A1845" s="25"/>
      <c r="B1845" s="26"/>
      <c r="C1845" s="27"/>
      <c r="D1845" s="31" t="s">
        <v>581</v>
      </c>
      <c r="E1845" s="28">
        <f>J1845*E1825</f>
        <v>1769.6845454545457</v>
      </c>
      <c r="F1845" s="28">
        <f>J1845*F1825</f>
        <v>27948.592727272735</v>
      </c>
      <c r="G1845" s="28">
        <f>J1845*G1825</f>
        <v>21352.948181818185</v>
      </c>
      <c r="H1845" s="29">
        <f>J1845*H1825</f>
        <v>8365.329090909092</v>
      </c>
      <c r="J1845" s="3">
        <f>K1845/K1826</f>
        <v>9.0909090909090925E-2</v>
      </c>
      <c r="K1845" s="70">
        <v>1.84</v>
      </c>
    </row>
    <row r="1846" spans="1:11" ht="78.75">
      <c r="A1846" s="25"/>
      <c r="B1846" s="26"/>
      <c r="C1846" s="27"/>
      <c r="D1846" s="31" t="s">
        <v>582</v>
      </c>
      <c r="E1846" s="28">
        <f>J1846*E1825</f>
        <v>2510.2590563241106</v>
      </c>
      <c r="F1846" s="28">
        <f>J1846*F1825</f>
        <v>39644.471205533599</v>
      </c>
      <c r="G1846" s="28">
        <f>J1846*G1825</f>
        <v>30288.6928013834</v>
      </c>
      <c r="H1846" s="29">
        <f>J1846*H1825</f>
        <v>11866.037460474308</v>
      </c>
      <c r="J1846" s="3">
        <f>K1846/K1826</f>
        <v>0.12895256916996048</v>
      </c>
      <c r="K1846" s="70">
        <v>2.61</v>
      </c>
    </row>
    <row r="1847" spans="1:11" ht="22.5">
      <c r="A1847" s="25"/>
      <c r="B1847" s="26"/>
      <c r="C1847" s="27"/>
      <c r="D1847" s="31" t="s">
        <v>583</v>
      </c>
      <c r="E1847" s="28">
        <f>J1847*E1825</f>
        <v>1779.3023962450595</v>
      </c>
      <c r="F1847" s="28">
        <f>J1847*F1825</f>
        <v>28100.487252964434</v>
      </c>
      <c r="G1847" s="28">
        <f>J1847*G1825</f>
        <v>21468.996813241109</v>
      </c>
      <c r="H1847" s="29">
        <f>J1847*H1825</f>
        <v>8410.792835968381</v>
      </c>
      <c r="J1847" s="3">
        <f>K1847/K1826</f>
        <v>9.1403162055335982E-2</v>
      </c>
      <c r="K1847" s="70">
        <v>1.85</v>
      </c>
    </row>
    <row r="1848" spans="1:11" ht="22.5">
      <c r="A1848" s="25"/>
      <c r="B1848" s="26"/>
      <c r="C1848" s="27"/>
      <c r="D1848" s="31" t="s">
        <v>584</v>
      </c>
      <c r="E1848" s="28">
        <f>J1848*E1825</f>
        <v>1808.1559486166009</v>
      </c>
      <c r="F1848" s="28">
        <f>J1848*F1825</f>
        <v>28556.170830039529</v>
      </c>
      <c r="G1848" s="28">
        <f>J1848*G1825</f>
        <v>21817.142707509884</v>
      </c>
      <c r="H1848" s="29">
        <f>J1848*H1825</f>
        <v>8547.1840711462446</v>
      </c>
      <c r="J1848" s="3">
        <f>K1848/K1826</f>
        <v>9.2885375494071151E-2</v>
      </c>
      <c r="K1848" s="70">
        <v>1.88</v>
      </c>
    </row>
    <row r="1849" spans="1:11" ht="67.5">
      <c r="A1849" s="25"/>
      <c r="B1849" s="26"/>
      <c r="C1849" s="27"/>
      <c r="D1849" s="31" t="s">
        <v>585</v>
      </c>
      <c r="E1849" s="28">
        <f>J1849*E1825</f>
        <v>913.69582509881411</v>
      </c>
      <c r="F1849" s="28">
        <f>J1849*F1825</f>
        <v>14429.979940711462</v>
      </c>
      <c r="G1849" s="28">
        <f>J1849*G1825</f>
        <v>11024.619985177866</v>
      </c>
      <c r="H1849" s="29">
        <f>J1849*H1825</f>
        <v>4319.0557806324105</v>
      </c>
      <c r="J1849" s="3">
        <f>K1849/K1826</f>
        <v>4.6936758893280632E-2</v>
      </c>
      <c r="K1849" s="70">
        <v>0.95</v>
      </c>
    </row>
    <row r="1850" spans="1:11" ht="56.25">
      <c r="A1850" s="25"/>
      <c r="B1850" s="26"/>
      <c r="C1850" s="27"/>
      <c r="D1850" s="31" t="s">
        <v>586</v>
      </c>
      <c r="E1850" s="28">
        <f>J1850*E1825</f>
        <v>692.48525691699604</v>
      </c>
      <c r="F1850" s="28">
        <f>J1850*F1825</f>
        <v>10936.405849802373</v>
      </c>
      <c r="G1850" s="28">
        <f>J1850*G1825</f>
        <v>8355.501462450593</v>
      </c>
      <c r="H1850" s="29">
        <f>J1850*H1825</f>
        <v>3273.3896442687746</v>
      </c>
      <c r="J1850" s="3">
        <f>K1850/K1826</f>
        <v>3.5573122529644272E-2</v>
      </c>
      <c r="K1850" s="70">
        <v>0.72</v>
      </c>
    </row>
    <row r="1851" spans="1:11" ht="12.75" customHeight="1">
      <c r="A1851" s="25"/>
      <c r="B1851" s="26"/>
      <c r="C1851" s="27"/>
      <c r="D1851" s="41" t="s">
        <v>26</v>
      </c>
      <c r="E1851" s="28" t="s">
        <v>704</v>
      </c>
      <c r="F1851" s="28" t="s">
        <v>705</v>
      </c>
      <c r="G1851" s="28" t="s">
        <v>706</v>
      </c>
      <c r="H1851" s="29" t="s">
        <v>707</v>
      </c>
    </row>
    <row r="1852" spans="1:11" ht="13.5" customHeight="1" thickBot="1">
      <c r="A1852" s="33"/>
      <c r="B1852" s="34"/>
      <c r="C1852" s="35"/>
      <c r="D1852" s="43" t="s">
        <v>29</v>
      </c>
      <c r="E1852" s="44"/>
      <c r="F1852" s="44" t="s">
        <v>617</v>
      </c>
      <c r="G1852" s="44" t="s">
        <v>708</v>
      </c>
      <c r="H1852" s="45" t="s">
        <v>709</v>
      </c>
    </row>
    <row r="1853" spans="1:11" customFormat="1" ht="15.75" thickBot="1">
      <c r="A1853" s="38"/>
      <c r="D1853" s="116"/>
      <c r="E1853" s="108"/>
      <c r="F1853" s="108"/>
      <c r="G1853" s="108"/>
      <c r="H1853" s="108"/>
    </row>
    <row r="1854" spans="1:11">
      <c r="A1854" s="13" t="s">
        <v>10</v>
      </c>
      <c r="B1854" s="14" t="s">
        <v>11</v>
      </c>
      <c r="C1854" s="39">
        <v>113</v>
      </c>
      <c r="D1854" s="40" t="s">
        <v>12</v>
      </c>
      <c r="E1854" s="85">
        <v>-18825.22</v>
      </c>
      <c r="F1854" s="17">
        <v>305032.92</v>
      </c>
      <c r="G1854" s="17">
        <v>201449.1</v>
      </c>
      <c r="H1854" s="18">
        <v>84758.6</v>
      </c>
    </row>
    <row r="1855" spans="1:11" ht="12.75" customHeight="1">
      <c r="A1855" s="19"/>
      <c r="B1855" s="20"/>
      <c r="C1855" s="21"/>
      <c r="D1855" s="41" t="s">
        <v>13</v>
      </c>
      <c r="E1855" s="74">
        <v>-55</v>
      </c>
      <c r="F1855" s="23" t="s">
        <v>710</v>
      </c>
      <c r="G1855" s="23" t="s">
        <v>711</v>
      </c>
      <c r="H1855" s="24" t="s">
        <v>712</v>
      </c>
    </row>
    <row r="1856" spans="1:11" ht="12.75" customHeight="1">
      <c r="A1856" s="25"/>
      <c r="B1856" s="26"/>
      <c r="C1856" s="27"/>
      <c r="D1856" s="41" t="s">
        <v>14</v>
      </c>
      <c r="E1856" s="28">
        <v>-15932.68</v>
      </c>
      <c r="F1856" s="28">
        <v>269736.95</v>
      </c>
      <c r="G1856" s="28">
        <v>174785.56</v>
      </c>
      <c r="H1856" s="29">
        <v>79018.710000000006</v>
      </c>
    </row>
    <row r="1857" spans="1:11" ht="12.75" customHeight="1">
      <c r="A1857" s="25"/>
      <c r="B1857" s="26"/>
      <c r="C1857" s="27"/>
      <c r="D1857" s="86" t="s">
        <v>15</v>
      </c>
      <c r="E1857" s="28"/>
      <c r="F1857" s="28"/>
      <c r="G1857" s="28"/>
      <c r="H1857" s="29"/>
      <c r="J1857" s="3">
        <f>J1858+J1859+J1860+J1861+J1862+J1863+J1864+J1865+J1866+J1867</f>
        <v>1</v>
      </c>
      <c r="K1857" s="3">
        <v>26.17</v>
      </c>
    </row>
    <row r="1858" spans="1:11" ht="22.5">
      <c r="A1858" s="25"/>
      <c r="B1858" s="26"/>
      <c r="C1858" s="27"/>
      <c r="D1858" s="31" t="s">
        <v>713</v>
      </c>
      <c r="E1858" s="28">
        <f>E1856*J1858</f>
        <v>-2526.5808941536111</v>
      </c>
      <c r="F1858" s="28">
        <f>F1856*J1858</f>
        <v>42774.487676729077</v>
      </c>
      <c r="G1858" s="28">
        <f>G1856*J1858</f>
        <v>27717.23630110814</v>
      </c>
      <c r="H1858" s="29">
        <f>H1856*J1858</f>
        <v>12530.67048146733</v>
      </c>
      <c r="J1858" s="3">
        <f>K1858/K1857</f>
        <v>0.15857852502865877</v>
      </c>
      <c r="K1858" s="3">
        <v>4.1500000000000004</v>
      </c>
    </row>
    <row r="1859" spans="1:11" ht="12.75" customHeight="1">
      <c r="A1859" s="25"/>
      <c r="B1859" s="26"/>
      <c r="C1859" s="27"/>
      <c r="D1859" s="31" t="s">
        <v>17</v>
      </c>
      <c r="E1859" s="28">
        <f>E1856*J1859</f>
        <v>-1248.0700802445547</v>
      </c>
      <c r="F1859" s="28">
        <f>F1856*J1859</f>
        <v>21129.566201757734</v>
      </c>
      <c r="G1859" s="28">
        <f>G1856*J1859</f>
        <v>13691.646847535343</v>
      </c>
      <c r="H1859" s="29">
        <f>H1856*J1859</f>
        <v>6189.8492739778367</v>
      </c>
      <c r="J1859" s="3">
        <f>K1859/K1857</f>
        <v>7.8333970194879615E-2</v>
      </c>
      <c r="K1859" s="3">
        <v>2.0499999999999998</v>
      </c>
    </row>
    <row r="1860" spans="1:11" ht="12.75" customHeight="1">
      <c r="A1860" s="25"/>
      <c r="B1860" s="26"/>
      <c r="C1860" s="27"/>
      <c r="D1860" s="31" t="s">
        <v>714</v>
      </c>
      <c r="E1860" s="28">
        <f>E1856*J1860</f>
        <v>-1369.8330149025601</v>
      </c>
      <c r="F1860" s="28">
        <f>F1856*J1860</f>
        <v>23190.98729461215</v>
      </c>
      <c r="G1860" s="28">
        <f>G1856*J1860</f>
        <v>15027.417271685134</v>
      </c>
      <c r="H1860" s="29">
        <f>H1856*J1860</f>
        <v>6793.7370080244555</v>
      </c>
      <c r="J1860" s="3">
        <f>K1860/K1857</f>
        <v>8.597630875047764E-2</v>
      </c>
      <c r="K1860" s="3">
        <v>2.25</v>
      </c>
    </row>
    <row r="1861" spans="1:11" ht="12.75" customHeight="1">
      <c r="A1861" s="25"/>
      <c r="B1861" s="26"/>
      <c r="C1861" s="27"/>
      <c r="D1861" s="31" t="s">
        <v>20</v>
      </c>
      <c r="E1861" s="28">
        <f>E1856*J1861</f>
        <v>-1783.8269927397782</v>
      </c>
      <c r="F1861" s="28">
        <f>F1856*J1861</f>
        <v>30199.819010317158</v>
      </c>
      <c r="G1861" s="28">
        <f>G1856*J1861</f>
        <v>19569.036713794419</v>
      </c>
      <c r="H1861" s="29">
        <f>H1856*J1861</f>
        <v>8846.9553037829573</v>
      </c>
      <c r="J1861" s="3">
        <f>K1861/K1857</f>
        <v>0.11196025983951088</v>
      </c>
      <c r="K1861" s="3">
        <v>2.93</v>
      </c>
    </row>
    <row r="1862" spans="1:11" ht="12.75" customHeight="1">
      <c r="A1862" s="25"/>
      <c r="B1862" s="26"/>
      <c r="C1862" s="27"/>
      <c r="D1862" s="31" t="s">
        <v>715</v>
      </c>
      <c r="E1862" s="28">
        <f>E1856*J1862</f>
        <v>-614.90282002292702</v>
      </c>
      <c r="F1862" s="28">
        <f>F1856*J1862</f>
        <v>10410.176518914788</v>
      </c>
      <c r="G1862" s="28">
        <f>G1856*J1862</f>
        <v>6745.6406419564382</v>
      </c>
      <c r="H1862" s="29">
        <f>H1856*J1862</f>
        <v>3049.6330569354222</v>
      </c>
      <c r="J1862" s="3">
        <f>K1862/K1857</f>
        <v>3.8593809705769963E-2</v>
      </c>
      <c r="K1862" s="3">
        <v>1.01</v>
      </c>
    </row>
    <row r="1863" spans="1:11" ht="12.75" customHeight="1">
      <c r="A1863" s="25"/>
      <c r="B1863" s="26"/>
      <c r="C1863" s="27"/>
      <c r="D1863" s="31" t="s">
        <v>716</v>
      </c>
      <c r="E1863" s="28">
        <f>E1856*J1863</f>
        <v>-578.3739396255254</v>
      </c>
      <c r="F1863" s="28">
        <f>F1856*J1863</f>
        <v>9791.7501910584633</v>
      </c>
      <c r="G1863" s="28">
        <f>G1856*J1863</f>
        <v>6344.9095147115004</v>
      </c>
      <c r="H1863" s="29">
        <f>H1856*J1863</f>
        <v>2868.4667367214365</v>
      </c>
      <c r="J1863" s="3">
        <f>K1863/K1857</f>
        <v>3.6301108139090557E-2</v>
      </c>
      <c r="K1863" s="3">
        <v>0.95</v>
      </c>
    </row>
    <row r="1864" spans="1:11" ht="12.75" customHeight="1">
      <c r="A1864" s="25"/>
      <c r="B1864" s="26"/>
      <c r="C1864" s="27"/>
      <c r="D1864" s="31" t="s">
        <v>22</v>
      </c>
      <c r="E1864" s="28">
        <f>E1856*J1864</f>
        <v>-115.67478792510508</v>
      </c>
      <c r="F1864" s="28">
        <f>F1856*J1864</f>
        <v>1958.3500382116927</v>
      </c>
      <c r="G1864" s="28">
        <f>G1856*J1864</f>
        <v>1268.9819029423002</v>
      </c>
      <c r="H1864" s="29">
        <f>H1856*J1864</f>
        <v>573.6933473442873</v>
      </c>
      <c r="J1864" s="3">
        <f>K1864/K1857</f>
        <v>7.2602216278181116E-3</v>
      </c>
      <c r="K1864" s="3">
        <v>0.19</v>
      </c>
    </row>
    <row r="1865" spans="1:11" ht="12.75" customHeight="1">
      <c r="A1865" s="25"/>
      <c r="B1865" s="26"/>
      <c r="C1865" s="27"/>
      <c r="D1865" s="31" t="s">
        <v>25</v>
      </c>
      <c r="E1865" s="28">
        <f>E1856*J1865</f>
        <v>-225.26142911730989</v>
      </c>
      <c r="F1865" s="28">
        <f>F1856*J1865</f>
        <v>3813.629021780665</v>
      </c>
      <c r="G1865" s="28">
        <f>G1856*J1865</f>
        <v>2471.175284677111</v>
      </c>
      <c r="H1865" s="29">
        <f>H1856*J1865</f>
        <v>1117.1923079862438</v>
      </c>
      <c r="J1865" s="3">
        <f>K1865/K1857</f>
        <v>1.4138326327856323E-2</v>
      </c>
      <c r="K1865" s="3">
        <v>0.37</v>
      </c>
    </row>
    <row r="1866" spans="1:11" ht="45">
      <c r="A1866" s="25"/>
      <c r="B1866" s="26"/>
      <c r="C1866" s="27"/>
      <c r="D1866" s="31" t="s">
        <v>717</v>
      </c>
      <c r="E1866" s="28">
        <f>E1856*J1866</f>
        <v>-5765.4749560565533</v>
      </c>
      <c r="F1866" s="28">
        <f>F1856*J1866</f>
        <v>97608.288746656486</v>
      </c>
      <c r="G1866" s="28">
        <f>G1856*J1866</f>
        <v>63248.729583492546</v>
      </c>
      <c r="H1866" s="29">
        <f>H1856*J1866</f>
        <v>28594.084207107378</v>
      </c>
      <c r="J1866" s="3">
        <f>K1866/K1857</f>
        <v>0.36186473060756591</v>
      </c>
      <c r="K1866" s="3">
        <v>9.4700000000000006</v>
      </c>
    </row>
    <row r="1867" spans="1:11" ht="12.75" customHeight="1">
      <c r="A1867" s="25"/>
      <c r="B1867" s="26"/>
      <c r="C1867" s="27"/>
      <c r="D1867" s="31" t="s">
        <v>718</v>
      </c>
      <c r="E1867" s="28">
        <f>E1856*J1867</f>
        <v>-1704.6810852120745</v>
      </c>
      <c r="F1867" s="28">
        <f>F1856*J1867</f>
        <v>28859.895299961783</v>
      </c>
      <c r="G1867" s="28">
        <f>G1856*J1867</f>
        <v>18700.785938097055</v>
      </c>
      <c r="H1867" s="29">
        <f>H1856*J1867</f>
        <v>8454.4282766526539</v>
      </c>
      <c r="J1867" s="3">
        <f>K1867/K1857</f>
        <v>0.10699273977837216</v>
      </c>
      <c r="K1867" s="37">
        <v>2.8</v>
      </c>
    </row>
    <row r="1868" spans="1:11" ht="12.75" customHeight="1">
      <c r="A1868" s="25"/>
      <c r="B1868" s="26"/>
      <c r="C1868" s="27"/>
      <c r="D1868" s="87" t="s">
        <v>26</v>
      </c>
      <c r="E1868" s="28" t="s">
        <v>719</v>
      </c>
      <c r="F1868" s="28" t="s">
        <v>720</v>
      </c>
      <c r="G1868" s="28" t="s">
        <v>721</v>
      </c>
      <c r="H1868" s="29" t="s">
        <v>722</v>
      </c>
    </row>
    <row r="1869" spans="1:11" ht="13.5" customHeight="1" thickBot="1">
      <c r="A1869" s="33"/>
      <c r="B1869" s="34"/>
      <c r="C1869" s="35"/>
      <c r="D1869" s="43" t="s">
        <v>29</v>
      </c>
      <c r="E1869" s="28" t="s">
        <v>723</v>
      </c>
      <c r="F1869" s="28" t="s">
        <v>599</v>
      </c>
      <c r="G1869" s="28" t="s">
        <v>492</v>
      </c>
      <c r="H1869" s="29" t="s">
        <v>256</v>
      </c>
    </row>
    <row r="1870" spans="1:11" customFormat="1" ht="15.75" thickBot="1">
      <c r="A1870" s="38"/>
      <c r="D1870" s="116"/>
      <c r="E1870" s="108"/>
      <c r="F1870" s="108"/>
      <c r="G1870" s="108"/>
      <c r="H1870" s="108"/>
    </row>
    <row r="1871" spans="1:11">
      <c r="A1871" s="13" t="s">
        <v>10</v>
      </c>
      <c r="B1871" s="14" t="s">
        <v>11</v>
      </c>
      <c r="C1871" s="39" t="s">
        <v>724</v>
      </c>
      <c r="D1871" s="40" t="s">
        <v>12</v>
      </c>
      <c r="E1871" s="28">
        <v>-26331.23</v>
      </c>
      <c r="F1871" s="17">
        <v>258565.57</v>
      </c>
      <c r="G1871" s="17">
        <v>112906.58</v>
      </c>
      <c r="H1871" s="18">
        <v>119327.76</v>
      </c>
    </row>
    <row r="1872" spans="1:11" ht="12.75" customHeight="1">
      <c r="A1872" s="19"/>
      <c r="B1872" s="20"/>
      <c r="C1872" s="21"/>
      <c r="D1872" s="41" t="s">
        <v>13</v>
      </c>
      <c r="E1872" s="28"/>
      <c r="F1872" s="28">
        <v>600</v>
      </c>
      <c r="G1872" s="28">
        <v>60</v>
      </c>
      <c r="H1872" s="29">
        <v>540</v>
      </c>
    </row>
    <row r="1873" spans="1:11" ht="12.75" customHeight="1">
      <c r="A1873" s="25"/>
      <c r="B1873" s="26"/>
      <c r="C1873" s="27"/>
      <c r="D1873" s="41" t="s">
        <v>14</v>
      </c>
      <c r="E1873" s="28">
        <v>-22537.68</v>
      </c>
      <c r="F1873" s="28">
        <v>247208.25</v>
      </c>
      <c r="G1873" s="28">
        <v>111846.58</v>
      </c>
      <c r="H1873" s="29">
        <v>112823.99</v>
      </c>
    </row>
    <row r="1874" spans="1:11" ht="12.75" customHeight="1">
      <c r="A1874" s="25"/>
      <c r="B1874" s="26"/>
      <c r="C1874" s="27"/>
      <c r="D1874" s="86" t="s">
        <v>15</v>
      </c>
      <c r="E1874" s="28"/>
      <c r="F1874" s="28"/>
      <c r="G1874" s="28"/>
      <c r="H1874" s="29"/>
      <c r="J1874" s="3">
        <f>J1875+J1876+J1877+J1878+J1879+J1880+J1881+J1882+J1883+J1884</f>
        <v>1</v>
      </c>
      <c r="K1874" s="3">
        <v>26.17</v>
      </c>
    </row>
    <row r="1875" spans="1:11" ht="22.5">
      <c r="A1875" s="25"/>
      <c r="B1875" s="26"/>
      <c r="C1875" s="27"/>
      <c r="D1875" s="31" t="s">
        <v>713</v>
      </c>
      <c r="E1875" s="28">
        <f>E1873*J1875</f>
        <v>-3573.9920519679022</v>
      </c>
      <c r="F1875" s="28">
        <f>F1873*J1875</f>
        <v>39201.919659915933</v>
      </c>
      <c r="G1875" s="28">
        <f>G1873*J1875</f>
        <v>17736.465685899886</v>
      </c>
      <c r="H1875" s="29">
        <f>H1873*J1875</f>
        <v>17891.461922048147</v>
      </c>
      <c r="J1875" s="3">
        <f>K1875/K1874</f>
        <v>0.15857852502865877</v>
      </c>
      <c r="K1875" s="3">
        <v>4.1500000000000004</v>
      </c>
    </row>
    <row r="1876" spans="1:11" ht="12.75" customHeight="1">
      <c r="A1876" s="25"/>
      <c r="B1876" s="26"/>
      <c r="C1876" s="27"/>
      <c r="D1876" s="31" t="s">
        <v>17</v>
      </c>
      <c r="E1876" s="28">
        <f>E1873*J1876</f>
        <v>-1765.4659533817344</v>
      </c>
      <c r="F1876" s="28">
        <f>F1873*J1876</f>
        <v>19364.80368742835</v>
      </c>
      <c r="G1876" s="28">
        <f>G1873*J1876</f>
        <v>8761.386664119218</v>
      </c>
      <c r="H1876" s="29">
        <f>H1873*J1876</f>
        <v>8837.951069927396</v>
      </c>
      <c r="J1876" s="3">
        <f>K1876/K1874</f>
        <v>7.8333970194879615E-2</v>
      </c>
      <c r="K1876" s="3">
        <v>2.0499999999999998</v>
      </c>
    </row>
    <row r="1877" spans="1:11" ht="12.75" customHeight="1">
      <c r="A1877" s="25"/>
      <c r="B1877" s="26"/>
      <c r="C1877" s="27"/>
      <c r="D1877" s="31" t="s">
        <v>714</v>
      </c>
      <c r="E1877" s="28">
        <f>E1873*J1877</f>
        <v>-1937.7065341994648</v>
      </c>
      <c r="F1877" s="28">
        <f>F1873*J1877</f>
        <v>21254.052827665262</v>
      </c>
      <c r="G1877" s="28">
        <f>G1873*J1877</f>
        <v>9616.1560947649978</v>
      </c>
      <c r="H1877" s="29">
        <f>H1873*J1877</f>
        <v>9700.1901987008023</v>
      </c>
      <c r="J1877" s="3">
        <f>K1877/K1874</f>
        <v>8.597630875047764E-2</v>
      </c>
      <c r="K1877" s="3">
        <v>2.25</v>
      </c>
    </row>
    <row r="1878" spans="1:11" ht="12.75" customHeight="1">
      <c r="A1878" s="25"/>
      <c r="B1878" s="26"/>
      <c r="C1878" s="27"/>
      <c r="D1878" s="31" t="s">
        <v>20</v>
      </c>
      <c r="E1878" s="28">
        <f>E1873*J1878</f>
        <v>-2523.3245089797479</v>
      </c>
      <c r="F1878" s="28">
        <f>F1873*J1878</f>
        <v>27677.499904470766</v>
      </c>
      <c r="G1878" s="28">
        <f>G1873*J1878</f>
        <v>12522.372158960641</v>
      </c>
      <c r="H1878" s="29">
        <f>H1873*J1878</f>
        <v>12631.803236530379</v>
      </c>
      <c r="J1878" s="3">
        <f>K1878/K1874</f>
        <v>0.11196025983951088</v>
      </c>
      <c r="K1878" s="3">
        <v>2.93</v>
      </c>
    </row>
    <row r="1879" spans="1:11" ht="12.75" customHeight="1">
      <c r="A1879" s="25"/>
      <c r="B1879" s="26"/>
      <c r="C1879" s="27"/>
      <c r="D1879" s="31" t="s">
        <v>715</v>
      </c>
      <c r="E1879" s="28">
        <f>E1873*J1879</f>
        <v>-869.81493312953762</v>
      </c>
      <c r="F1879" s="28">
        <f>F1873*J1879</f>
        <v>9540.7081581964067</v>
      </c>
      <c r="G1879" s="28">
        <f>G1873*J1879</f>
        <v>4316.5856247611764</v>
      </c>
      <c r="H1879" s="29">
        <f>H1873*J1879</f>
        <v>4354.3076003056931</v>
      </c>
      <c r="J1879" s="3">
        <f>K1879/K1874</f>
        <v>3.8593809705769963E-2</v>
      </c>
      <c r="K1879" s="3">
        <v>1.01</v>
      </c>
    </row>
    <row r="1880" spans="1:11" ht="12.75" customHeight="1">
      <c r="A1880" s="25"/>
      <c r="B1880" s="26"/>
      <c r="C1880" s="27"/>
      <c r="D1880" s="31" t="s">
        <v>716</v>
      </c>
      <c r="E1880" s="28">
        <f>E1873*J1880</f>
        <v>-818.14275888421844</v>
      </c>
      <c r="F1880" s="28">
        <f>F1873*J1880</f>
        <v>8973.9334161253337</v>
      </c>
      <c r="G1880" s="28">
        <f>G1873*J1880</f>
        <v>4060.1547955674432</v>
      </c>
      <c r="H1880" s="29">
        <f>H1873*J1880</f>
        <v>4095.635861673672</v>
      </c>
      <c r="J1880" s="3">
        <f>K1880/K1874</f>
        <v>3.6301108139090557E-2</v>
      </c>
      <c r="K1880" s="3">
        <v>0.95</v>
      </c>
    </row>
    <row r="1881" spans="1:11" ht="12.75" customHeight="1">
      <c r="A1881" s="25"/>
      <c r="B1881" s="26"/>
      <c r="C1881" s="27"/>
      <c r="D1881" s="31" t="s">
        <v>22</v>
      </c>
      <c r="E1881" s="28">
        <f>E1873*J1881</f>
        <v>-163.62855177684369</v>
      </c>
      <c r="F1881" s="28">
        <f>F1873*J1881</f>
        <v>1794.7866832250668</v>
      </c>
      <c r="G1881" s="28">
        <f>G1873*J1881</f>
        <v>812.03095911348862</v>
      </c>
      <c r="H1881" s="29">
        <f>H1873*J1881</f>
        <v>819.12717233473438</v>
      </c>
      <c r="J1881" s="3">
        <f>K1881/K1874</f>
        <v>7.2602216278181116E-3</v>
      </c>
      <c r="K1881" s="3">
        <v>0.19</v>
      </c>
    </row>
    <row r="1882" spans="1:11" ht="12.75" customHeight="1">
      <c r="A1882" s="25"/>
      <c r="B1882" s="26"/>
      <c r="C1882" s="27"/>
      <c r="D1882" s="31" t="s">
        <v>25</v>
      </c>
      <c r="E1882" s="28">
        <f>E1873*J1882</f>
        <v>-318.64507451280093</v>
      </c>
      <c r="F1882" s="28">
        <f>F1873*J1882</f>
        <v>3495.1109094382878</v>
      </c>
      <c r="G1882" s="28">
        <f>G1873*J1882</f>
        <v>1581.3234466946885</v>
      </c>
      <c r="H1882" s="29">
        <f>H1873*J1882</f>
        <v>1595.1423882307986</v>
      </c>
      <c r="J1882" s="3">
        <f>K1882/K1874</f>
        <v>1.4138326327856323E-2</v>
      </c>
      <c r="K1882" s="3">
        <v>0.37</v>
      </c>
    </row>
    <row r="1883" spans="1:11" ht="45">
      <c r="A1883" s="25"/>
      <c r="B1883" s="26"/>
      <c r="C1883" s="27"/>
      <c r="D1883" s="31" t="s">
        <v>717</v>
      </c>
      <c r="E1883" s="28">
        <f>E1873*J1883</f>
        <v>-8155.5915017195266</v>
      </c>
      <c r="F1883" s="28">
        <f>F1873*J1883</f>
        <v>89455.9467902178</v>
      </c>
      <c r="G1883" s="28">
        <f>G1873*J1883</f>
        <v>40473.332541077572</v>
      </c>
      <c r="H1883" s="29">
        <f>H1873*J1883</f>
        <v>40827.022747420713</v>
      </c>
      <c r="J1883" s="3">
        <f>K1883/K1874</f>
        <v>0.36186473060756591</v>
      </c>
      <c r="K1883" s="3">
        <v>9.4700000000000006</v>
      </c>
    </row>
    <row r="1884" spans="1:11" ht="12.75" customHeight="1">
      <c r="A1884" s="25"/>
      <c r="B1884" s="26"/>
      <c r="C1884" s="27"/>
      <c r="D1884" s="31" t="s">
        <v>718</v>
      </c>
      <c r="E1884" s="28">
        <f>E1873*J1884</f>
        <v>-2411.3681314482228</v>
      </c>
      <c r="F1884" s="28">
        <f>F1873*J1884</f>
        <v>26449.487963316769</v>
      </c>
      <c r="G1884" s="28">
        <f>G1873*J1884</f>
        <v>11966.772029040885</v>
      </c>
      <c r="H1884" s="29">
        <f>H1873*J1884</f>
        <v>12071.347802827664</v>
      </c>
      <c r="J1884" s="3">
        <f>K1884/K1874</f>
        <v>0.10699273977837216</v>
      </c>
      <c r="K1884" s="37">
        <v>2.8</v>
      </c>
    </row>
    <row r="1885" spans="1:11" ht="12.75" customHeight="1">
      <c r="A1885" s="25"/>
      <c r="B1885" s="26"/>
      <c r="C1885" s="27"/>
      <c r="D1885" s="87" t="s">
        <v>26</v>
      </c>
      <c r="E1885" s="28" t="s">
        <v>725</v>
      </c>
      <c r="F1885" s="28">
        <v>757.32</v>
      </c>
      <c r="G1885" s="28"/>
      <c r="H1885" s="29" t="s">
        <v>726</v>
      </c>
    </row>
    <row r="1886" spans="1:11" ht="13.5" customHeight="1" thickBot="1">
      <c r="A1886" s="33"/>
      <c r="B1886" s="34"/>
      <c r="C1886" s="35"/>
      <c r="D1886" s="43" t="s">
        <v>29</v>
      </c>
      <c r="E1886" s="28"/>
      <c r="F1886" s="28" t="s">
        <v>492</v>
      </c>
      <c r="G1886" s="28" t="s">
        <v>34</v>
      </c>
      <c r="H1886" s="29" t="s">
        <v>550</v>
      </c>
    </row>
    <row r="1887" spans="1:11" customFormat="1" ht="15.75" thickBot="1">
      <c r="A1887" s="38"/>
      <c r="D1887" s="116"/>
      <c r="E1887" s="108"/>
      <c r="F1887" s="108"/>
      <c r="G1887" s="108"/>
      <c r="H1887" s="108"/>
    </row>
    <row r="1888" spans="1:11">
      <c r="A1888" s="13" t="s">
        <v>10</v>
      </c>
      <c r="B1888" s="14" t="s">
        <v>11</v>
      </c>
      <c r="C1888" s="39" t="s">
        <v>727</v>
      </c>
      <c r="D1888" s="40" t="s">
        <v>12</v>
      </c>
      <c r="E1888" s="28">
        <v>-40435.18</v>
      </c>
      <c r="F1888" s="17">
        <v>260728.16</v>
      </c>
      <c r="G1888" s="17">
        <v>127545.64</v>
      </c>
      <c r="H1888" s="18">
        <v>92747.34</v>
      </c>
    </row>
    <row r="1889" spans="1:11">
      <c r="A1889" s="19"/>
      <c r="B1889" s="20"/>
      <c r="C1889" s="21"/>
      <c r="D1889" s="41" t="s">
        <v>13</v>
      </c>
      <c r="E1889" s="23"/>
      <c r="F1889" s="74">
        <v>660</v>
      </c>
      <c r="G1889" s="23"/>
      <c r="H1889" s="68">
        <v>660</v>
      </c>
    </row>
    <row r="1890" spans="1:11">
      <c r="A1890" s="25"/>
      <c r="B1890" s="26"/>
      <c r="C1890" s="27"/>
      <c r="D1890" s="41" t="s">
        <v>14</v>
      </c>
      <c r="E1890" s="28">
        <v>-39574.01</v>
      </c>
      <c r="F1890" s="28">
        <v>249068.16</v>
      </c>
      <c r="G1890" s="28">
        <v>127545.64</v>
      </c>
      <c r="H1890" s="29">
        <v>81948.509999999995</v>
      </c>
    </row>
    <row r="1891" spans="1:11">
      <c r="A1891" s="25"/>
      <c r="B1891" s="26"/>
      <c r="C1891" s="27"/>
      <c r="D1891" s="88" t="s">
        <v>15</v>
      </c>
      <c r="E1891" s="28"/>
      <c r="F1891" s="28"/>
      <c r="G1891" s="28"/>
      <c r="H1891" s="29"/>
      <c r="J1891" s="3">
        <f>J1892+J1893+J1894+J1895+J1896+J1897+J1898+J1899+J1900+J1901</f>
        <v>1</v>
      </c>
      <c r="K1891" s="3">
        <v>26.17</v>
      </c>
    </row>
    <row r="1892" spans="1:11" ht="22.5">
      <c r="A1892" s="25"/>
      <c r="B1892" s="26"/>
      <c r="C1892" s="27"/>
      <c r="D1892" s="31" t="s">
        <v>713</v>
      </c>
      <c r="E1892" s="28">
        <f>E1890*J1892</f>
        <v>-6275.5881352693923</v>
      </c>
      <c r="F1892" s="28">
        <f>F1890*J1892</f>
        <v>39496.861444401984</v>
      </c>
      <c r="G1892" s="28">
        <f>G1890*J1892</f>
        <v>20225.999465036301</v>
      </c>
      <c r="H1892" s="29">
        <f>H1890*J1892</f>
        <v>12995.273844096293</v>
      </c>
      <c r="J1892" s="3">
        <f>K1892/K1891</f>
        <v>0.15857852502865877</v>
      </c>
      <c r="K1892" s="3">
        <v>4.1500000000000004</v>
      </c>
    </row>
    <row r="1893" spans="1:11">
      <c r="A1893" s="25"/>
      <c r="B1893" s="26"/>
      <c r="C1893" s="27"/>
      <c r="D1893" s="31" t="s">
        <v>17</v>
      </c>
      <c r="E1893" s="28">
        <f>E1890*J1893</f>
        <v>-3099.9893198318682</v>
      </c>
      <c r="F1893" s="28">
        <f>F1890*J1893</f>
        <v>19510.497821933506</v>
      </c>
      <c r="G1893" s="28">
        <f>G1890*J1893</f>
        <v>9991.1563622468457</v>
      </c>
      <c r="H1893" s="29">
        <f>H1890*J1893</f>
        <v>6419.3521398547937</v>
      </c>
      <c r="J1893" s="3">
        <f>K1893/K1891</f>
        <v>7.8333970194879615E-2</v>
      </c>
      <c r="K1893" s="3">
        <v>2.0499999999999998</v>
      </c>
    </row>
    <row r="1894" spans="1:11">
      <c r="A1894" s="25"/>
      <c r="B1894" s="26"/>
      <c r="C1894" s="27"/>
      <c r="D1894" s="31" t="s">
        <v>714</v>
      </c>
      <c r="E1894" s="28">
        <f>E1890*J1894</f>
        <v>-3402.4273022544899</v>
      </c>
      <c r="F1894" s="28">
        <f>F1890*J1894</f>
        <v>21413.961024073364</v>
      </c>
      <c r="G1894" s="28">
        <f>G1890*J1894</f>
        <v>10965.903324417272</v>
      </c>
      <c r="H1894" s="29">
        <f>H1890*J1894</f>
        <v>7045.6303974016037</v>
      </c>
      <c r="J1894" s="3">
        <f>K1894/K1891</f>
        <v>8.597630875047764E-2</v>
      </c>
      <c r="K1894" s="3">
        <v>2.25</v>
      </c>
    </row>
    <row r="1895" spans="1:11">
      <c r="A1895" s="25"/>
      <c r="B1895" s="26"/>
      <c r="C1895" s="27"/>
      <c r="D1895" s="31" t="s">
        <v>20</v>
      </c>
      <c r="E1895" s="28">
        <f>E1890*J1895</f>
        <v>-4430.7164424914026</v>
      </c>
      <c r="F1895" s="28">
        <f>F1890*J1895</f>
        <v>27885.735911348871</v>
      </c>
      <c r="G1895" s="28">
        <f>G1890*J1895</f>
        <v>14280.042995796714</v>
      </c>
      <c r="H1895" s="29">
        <f>H1890*J1895</f>
        <v>9174.9764730607549</v>
      </c>
      <c r="J1895" s="3">
        <f>K1895/K1891</f>
        <v>0.11196025983951088</v>
      </c>
      <c r="K1895" s="3">
        <v>2.93</v>
      </c>
    </row>
    <row r="1896" spans="1:11">
      <c r="A1896" s="25"/>
      <c r="B1896" s="26"/>
      <c r="C1896" s="27"/>
      <c r="D1896" s="31" t="s">
        <v>715</v>
      </c>
      <c r="E1896" s="28">
        <f>E1890*J1896</f>
        <v>-1527.3118112342377</v>
      </c>
      <c r="F1896" s="28">
        <f>F1890*J1896</f>
        <v>9612.489170806266</v>
      </c>
      <c r="G1896" s="28">
        <f>G1890*J1896</f>
        <v>4922.4721589606415</v>
      </c>
      <c r="H1896" s="29">
        <f>H1890*J1896</f>
        <v>3162.7052006113868</v>
      </c>
      <c r="J1896" s="3">
        <f>K1896/K1891</f>
        <v>3.8593809705769963E-2</v>
      </c>
      <c r="K1896" s="3">
        <v>1.01</v>
      </c>
    </row>
    <row r="1897" spans="1:11">
      <c r="A1897" s="25"/>
      <c r="B1897" s="26"/>
      <c r="C1897" s="27"/>
      <c r="D1897" s="31" t="s">
        <v>716</v>
      </c>
      <c r="E1897" s="28">
        <f>E1890*J1897</f>
        <v>-1436.5804165074512</v>
      </c>
      <c r="F1897" s="28">
        <f>F1890*J1897</f>
        <v>9041.4502101643084</v>
      </c>
      <c r="G1897" s="28">
        <f>G1890*J1897</f>
        <v>4630.0480703095145</v>
      </c>
      <c r="H1897" s="29">
        <f>H1890*J1897</f>
        <v>2974.8217233473438</v>
      </c>
      <c r="J1897" s="3">
        <f>K1897/K1891</f>
        <v>3.6301108139090557E-2</v>
      </c>
      <c r="K1897" s="3">
        <v>0.95</v>
      </c>
    </row>
    <row r="1898" spans="1:11">
      <c r="A1898" s="25"/>
      <c r="B1898" s="26"/>
      <c r="C1898" s="27"/>
      <c r="D1898" s="31" t="s">
        <v>22</v>
      </c>
      <c r="E1898" s="28">
        <f>E1890*J1898</f>
        <v>-287.31608330149027</v>
      </c>
      <c r="F1898" s="28">
        <f>F1890*J1898</f>
        <v>1808.2900420328619</v>
      </c>
      <c r="G1898" s="28">
        <f>G1890*J1898</f>
        <v>926.00961406190288</v>
      </c>
      <c r="H1898" s="29">
        <f>H1890*J1898</f>
        <v>594.9643446694688</v>
      </c>
      <c r="J1898" s="3">
        <f>K1898/K1891</f>
        <v>7.2602216278181116E-3</v>
      </c>
      <c r="K1898" s="3">
        <v>0.19</v>
      </c>
    </row>
    <row r="1899" spans="1:11">
      <c r="A1899" s="25"/>
      <c r="B1899" s="26"/>
      <c r="C1899" s="27"/>
      <c r="D1899" s="31" t="s">
        <v>25</v>
      </c>
      <c r="E1899" s="28">
        <f>E1890*J1899</f>
        <v>-559.5102674818495</v>
      </c>
      <c r="F1899" s="28">
        <f>F1890*J1899</f>
        <v>3521.4069239587311</v>
      </c>
      <c r="G1899" s="28">
        <f>G1890*J1899</f>
        <v>1803.2818800152845</v>
      </c>
      <c r="H1899" s="29">
        <f>H1890*J1899</f>
        <v>1158.6147764615971</v>
      </c>
      <c r="J1899" s="3">
        <f>K1899/K1891</f>
        <v>1.4138326327856323E-2</v>
      </c>
      <c r="K1899" s="3">
        <v>0.37</v>
      </c>
    </row>
    <row r="1900" spans="1:11" ht="45">
      <c r="A1900" s="25"/>
      <c r="B1900" s="26"/>
      <c r="C1900" s="27"/>
      <c r="D1900" s="31" t="s">
        <v>717</v>
      </c>
      <c r="E1900" s="28">
        <f>E1890*J1900</f>
        <v>-14320.438467711119</v>
      </c>
      <c r="F1900" s="28">
        <f>F1890*J1900</f>
        <v>90128.982621322124</v>
      </c>
      <c r="G1900" s="28">
        <f>G1890*J1900</f>
        <v>46154.268658769586</v>
      </c>
      <c r="H1900" s="29">
        <f>H1890*J1900</f>
        <v>29654.275494841419</v>
      </c>
      <c r="J1900" s="3">
        <f>K1900/K1891</f>
        <v>0.36186473060756591</v>
      </c>
      <c r="K1900" s="3">
        <v>9.4700000000000006</v>
      </c>
    </row>
    <row r="1901" spans="1:11">
      <c r="A1901" s="25"/>
      <c r="B1901" s="26"/>
      <c r="C1901" s="27"/>
      <c r="D1901" s="31" t="s">
        <v>718</v>
      </c>
      <c r="E1901" s="28">
        <f>E1890*J1901</f>
        <v>-4234.1317539166976</v>
      </c>
      <c r="F1901" s="28">
        <f>F1890*J1901</f>
        <v>26648.484829957961</v>
      </c>
      <c r="G1901" s="28">
        <f>G1890*J1901</f>
        <v>13646.457470385936</v>
      </c>
      <c r="H1901" s="29">
        <f>H1890*J1901</f>
        <v>8767.8956056553288</v>
      </c>
      <c r="J1901" s="3">
        <f>K1901/K1891</f>
        <v>0.10699273977837216</v>
      </c>
      <c r="K1901" s="37">
        <v>2.8</v>
      </c>
    </row>
    <row r="1902" spans="1:11">
      <c r="A1902" s="25"/>
      <c r="B1902" s="26"/>
      <c r="C1902" s="27"/>
      <c r="D1902" s="41" t="s">
        <v>26</v>
      </c>
      <c r="E1902" s="28">
        <v>-861.17</v>
      </c>
      <c r="F1902" s="28"/>
      <c r="G1902" s="28"/>
      <c r="H1902" s="29">
        <v>-861.17</v>
      </c>
    </row>
    <row r="1903" spans="1:11" ht="12" thickBot="1">
      <c r="A1903" s="65"/>
      <c r="B1903" s="66"/>
      <c r="C1903" s="67"/>
      <c r="D1903" s="43" t="s">
        <v>29</v>
      </c>
      <c r="E1903" s="44"/>
      <c r="F1903" s="44" t="s">
        <v>493</v>
      </c>
      <c r="G1903" s="44"/>
      <c r="H1903" s="45" t="s">
        <v>493</v>
      </c>
    </row>
    <row r="1904" spans="1:11" customFormat="1" ht="15.75" thickBot="1">
      <c r="A1904" s="38"/>
      <c r="D1904" s="116"/>
      <c r="E1904" s="108"/>
      <c r="F1904" s="108"/>
      <c r="G1904" s="108"/>
      <c r="H1904" s="108"/>
    </row>
    <row r="1905" spans="1:11" s="90" customFormat="1">
      <c r="A1905" s="13" t="s">
        <v>10</v>
      </c>
      <c r="B1905" s="14" t="s">
        <v>11</v>
      </c>
      <c r="C1905" s="39">
        <v>114</v>
      </c>
      <c r="D1905" s="40" t="s">
        <v>12</v>
      </c>
      <c r="E1905" s="85">
        <v>-29254.93</v>
      </c>
      <c r="F1905" s="85">
        <v>277660.14</v>
      </c>
      <c r="G1905" s="85">
        <v>153954.09</v>
      </c>
      <c r="H1905" s="89">
        <v>94451.12</v>
      </c>
    </row>
    <row r="1906" spans="1:11" s="90" customFormat="1" ht="12.75" customHeight="1">
      <c r="A1906" s="91"/>
      <c r="B1906" s="92"/>
      <c r="C1906" s="93"/>
      <c r="D1906" s="41" t="s">
        <v>13</v>
      </c>
      <c r="E1906" s="94"/>
      <c r="F1906" s="74">
        <v>720</v>
      </c>
      <c r="G1906" s="59">
        <v>69.209999999999994</v>
      </c>
      <c r="H1906" s="60">
        <v>650.79</v>
      </c>
    </row>
    <row r="1907" spans="1:11" s="90" customFormat="1" ht="12.75" customHeight="1">
      <c r="A1907" s="95"/>
      <c r="B1907" s="96"/>
      <c r="C1907" s="97"/>
      <c r="D1907" s="41" t="s">
        <v>14</v>
      </c>
      <c r="E1907" s="28">
        <v>-29254.93</v>
      </c>
      <c r="F1907" s="28">
        <v>264940.14</v>
      </c>
      <c r="G1907" s="28">
        <v>152308.16</v>
      </c>
      <c r="H1907" s="29">
        <v>83377.05</v>
      </c>
    </row>
    <row r="1908" spans="1:11" s="90" customFormat="1" ht="12.75" customHeight="1">
      <c r="A1908" s="95"/>
      <c r="B1908" s="96"/>
      <c r="C1908" s="97"/>
      <c r="D1908" s="86" t="s">
        <v>15</v>
      </c>
      <c r="E1908" s="28"/>
      <c r="F1908" s="28"/>
      <c r="G1908" s="28"/>
      <c r="H1908" s="29"/>
      <c r="J1908" s="3">
        <f>J1909+J1910+J1911+J1912+J1913+J1914+J1915+J1916+J1917+J1918</f>
        <v>1</v>
      </c>
      <c r="K1908" s="3">
        <v>26.17</v>
      </c>
    </row>
    <row r="1909" spans="1:11" s="90" customFormat="1" ht="22.5">
      <c r="A1909" s="95"/>
      <c r="B1909" s="96"/>
      <c r="C1909" s="97"/>
      <c r="D1909" s="31" t="s">
        <v>713</v>
      </c>
      <c r="E1909" s="28">
        <f>E1907*J1909</f>
        <v>-4639.2036492166599</v>
      </c>
      <c r="F1909" s="28">
        <f>F1907*J1909</f>
        <v>42013.816622086357</v>
      </c>
      <c r="G1909" s="28">
        <f>G1907*J1909</f>
        <v>24152.803362628965</v>
      </c>
      <c r="H1909" s="29">
        <f>H1907*J1909</f>
        <v>13221.809610240734</v>
      </c>
      <c r="J1909" s="3">
        <f>K1909/K1908</f>
        <v>0.15857852502865877</v>
      </c>
      <c r="K1909" s="3">
        <v>4.1500000000000004</v>
      </c>
    </row>
    <row r="1910" spans="1:11" s="90" customFormat="1" ht="12.75" customHeight="1">
      <c r="A1910" s="95"/>
      <c r="B1910" s="96"/>
      <c r="C1910" s="97"/>
      <c r="D1910" s="31" t="s">
        <v>17</v>
      </c>
      <c r="E1910" s="28">
        <f>E1907*J1910</f>
        <v>-2291.6548146732894</v>
      </c>
      <c r="F1910" s="28">
        <f>F1907*J1910</f>
        <v>20753.813030187233</v>
      </c>
      <c r="G1910" s="28">
        <f>G1907*J1910</f>
        <v>11930.902865876957</v>
      </c>
      <c r="H1910" s="29">
        <f>H1907*J1910</f>
        <v>6531.2553496369874</v>
      </c>
      <c r="J1910" s="3">
        <f>K1910/K1908</f>
        <v>7.8333970194879615E-2</v>
      </c>
      <c r="K1910" s="3">
        <v>2.0499999999999998</v>
      </c>
    </row>
    <row r="1911" spans="1:11" s="90" customFormat="1" ht="12.75" customHeight="1">
      <c r="A1911" s="95"/>
      <c r="B1911" s="96"/>
      <c r="C1911" s="97"/>
      <c r="D1911" s="31" t="s">
        <v>714</v>
      </c>
      <c r="E1911" s="28">
        <f>E1907*J1911</f>
        <v>-2515.2308941536107</v>
      </c>
      <c r="F1911" s="28">
        <f>F1907*J1911</f>
        <v>22778.575277034772</v>
      </c>
      <c r="G1911" s="28">
        <f>G1907*J1911</f>
        <v>13094.893389377148</v>
      </c>
      <c r="H1911" s="29">
        <f>H1907*J1911</f>
        <v>7168.4509935040123</v>
      </c>
      <c r="J1911" s="3">
        <f>K1911/K1908</f>
        <v>8.597630875047764E-2</v>
      </c>
      <c r="K1911" s="3">
        <v>2.25</v>
      </c>
    </row>
    <row r="1912" spans="1:11" s="90" customFormat="1" ht="12.75" customHeight="1">
      <c r="A1912" s="95"/>
      <c r="B1912" s="96"/>
      <c r="C1912" s="97"/>
      <c r="D1912" s="31" t="s">
        <v>20</v>
      </c>
      <c r="E1912" s="28">
        <f>E1907*J1912</f>
        <v>-3275.3895643867022</v>
      </c>
      <c r="F1912" s="28">
        <f>F1907*J1912</f>
        <v>29662.766916316392</v>
      </c>
      <c r="G1912" s="28">
        <f>G1907*J1912</f>
        <v>17052.461169277798</v>
      </c>
      <c r="H1912" s="29">
        <f>H1907*J1912</f>
        <v>9334.9161826518921</v>
      </c>
      <c r="J1912" s="3">
        <f>K1912/K1908</f>
        <v>0.11196025983951088</v>
      </c>
      <c r="K1912" s="3">
        <v>2.93</v>
      </c>
    </row>
    <row r="1913" spans="1:11" s="90" customFormat="1" ht="12.75" customHeight="1">
      <c r="A1913" s="95"/>
      <c r="B1913" s="96"/>
      <c r="C1913" s="97"/>
      <c r="D1913" s="31" t="s">
        <v>715</v>
      </c>
      <c r="E1913" s="28">
        <f>E1907*J1913</f>
        <v>-1129.0592013756209</v>
      </c>
      <c r="F1913" s="28">
        <f>F1907*J1913</f>
        <v>10225.049346580054</v>
      </c>
      <c r="G1913" s="28">
        <f>G1907*J1913</f>
        <v>5878.1521436759649</v>
      </c>
      <c r="H1913" s="29">
        <f>H1907*J1913</f>
        <v>3217.8380015284674</v>
      </c>
      <c r="J1913" s="3">
        <f>K1913/K1908</f>
        <v>3.8593809705769963E-2</v>
      </c>
      <c r="K1913" s="3">
        <v>1.01</v>
      </c>
    </row>
    <row r="1914" spans="1:11" s="90" customFormat="1" ht="12.75" customHeight="1">
      <c r="A1914" s="95"/>
      <c r="B1914" s="96"/>
      <c r="C1914" s="97"/>
      <c r="D1914" s="31" t="s">
        <v>716</v>
      </c>
      <c r="E1914" s="28">
        <f>E1907*J1914</f>
        <v>-1061.9863775315246</v>
      </c>
      <c r="F1914" s="28">
        <f>F1907*J1914</f>
        <v>9617.6206725257925</v>
      </c>
      <c r="G1914" s="28">
        <f>G1907*J1914</f>
        <v>5528.9549866259067</v>
      </c>
      <c r="H1914" s="29">
        <f>H1907*J1914</f>
        <v>3026.6793083683606</v>
      </c>
      <c r="J1914" s="3">
        <f>K1914/K1908</f>
        <v>3.6301108139090557E-2</v>
      </c>
      <c r="K1914" s="3">
        <v>0.95</v>
      </c>
    </row>
    <row r="1915" spans="1:11" s="90" customFormat="1" ht="12.75" customHeight="1">
      <c r="A1915" s="95"/>
      <c r="B1915" s="96"/>
      <c r="C1915" s="97"/>
      <c r="D1915" s="31" t="s">
        <v>22</v>
      </c>
      <c r="E1915" s="28">
        <f>E1907*J1915</f>
        <v>-212.39727550630491</v>
      </c>
      <c r="F1915" s="28">
        <f>F1907*J1915</f>
        <v>1923.5241345051584</v>
      </c>
      <c r="G1915" s="28">
        <f>G1907*J1915</f>
        <v>1105.7909973251815</v>
      </c>
      <c r="H1915" s="29">
        <f>H1907*J1915</f>
        <v>605.33586167367207</v>
      </c>
      <c r="J1915" s="3">
        <f>K1915/K1908</f>
        <v>7.2602216278181116E-3</v>
      </c>
      <c r="K1915" s="3">
        <v>0.19</v>
      </c>
    </row>
    <row r="1916" spans="1:11" s="90" customFormat="1" ht="12.75" customHeight="1">
      <c r="A1916" s="95"/>
      <c r="B1916" s="96"/>
      <c r="C1916" s="97"/>
      <c r="D1916" s="31" t="s">
        <v>25</v>
      </c>
      <c r="E1916" s="28">
        <f>E1907*J1916</f>
        <v>-413.61574703859378</v>
      </c>
      <c r="F1916" s="28">
        <f>F1907*J1916</f>
        <v>3745.8101566679402</v>
      </c>
      <c r="G1916" s="28">
        <f>G1907*J1916</f>
        <v>2153.3824684753536</v>
      </c>
      <c r="H1916" s="29">
        <f>H1907*J1916</f>
        <v>1178.8119411539931</v>
      </c>
      <c r="J1916" s="3">
        <f>K1916/K1908</f>
        <v>1.4138326327856323E-2</v>
      </c>
      <c r="K1916" s="3">
        <v>0.37</v>
      </c>
    </row>
    <row r="1917" spans="1:11" s="90" customFormat="1" ht="45">
      <c r="A1917" s="95"/>
      <c r="B1917" s="96"/>
      <c r="C1917" s="97"/>
      <c r="D1917" s="31" t="s">
        <v>717</v>
      </c>
      <c r="E1917" s="28">
        <f>E1907*J1917</f>
        <v>-10586.327363393199</v>
      </c>
      <c r="F1917" s="28">
        <f>F1907*J1917</f>
        <v>95872.492388230807</v>
      </c>
      <c r="G1917" s="28">
        <f>G1907*J1917</f>
        <v>55114.951287734046</v>
      </c>
      <c r="H1917" s="29">
        <f>H1907*J1917</f>
        <v>30171.213737103553</v>
      </c>
      <c r="J1917" s="3">
        <f>K1917/K1908</f>
        <v>0.36186473060756591</v>
      </c>
      <c r="K1917" s="3">
        <v>9.4700000000000006</v>
      </c>
    </row>
    <row r="1918" spans="1:11" s="90" customFormat="1" ht="12.75" customHeight="1">
      <c r="A1918" s="95"/>
      <c r="B1918" s="96"/>
      <c r="C1918" s="97"/>
      <c r="D1918" s="31" t="s">
        <v>718</v>
      </c>
      <c r="E1918" s="28">
        <f>E1907*J1918</f>
        <v>-3130.0651127244932</v>
      </c>
      <c r="F1918" s="28">
        <f>F1907*J1918</f>
        <v>28346.671455865489</v>
      </c>
      <c r="G1918" s="28">
        <f>G1907*J1918</f>
        <v>16295.867329002673</v>
      </c>
      <c r="H1918" s="29">
        <f>H1907*J1918</f>
        <v>8920.7390141383257</v>
      </c>
      <c r="J1918" s="3">
        <f>K1918/K1908</f>
        <v>0.10699273977837216</v>
      </c>
      <c r="K1918" s="37">
        <v>2.8</v>
      </c>
    </row>
    <row r="1919" spans="1:11" s="90" customFormat="1" ht="13.5" customHeight="1" thickBot="1">
      <c r="A1919" s="98"/>
      <c r="B1919" s="99"/>
      <c r="C1919" s="100"/>
      <c r="D1919" s="43" t="s">
        <v>29</v>
      </c>
      <c r="E1919" s="44"/>
      <c r="F1919" s="44" t="s">
        <v>633</v>
      </c>
      <c r="G1919" s="44" t="s">
        <v>728</v>
      </c>
      <c r="H1919" s="45" t="s">
        <v>729</v>
      </c>
    </row>
    <row r="1920" spans="1:11" customFormat="1" ht="15.75" thickBot="1">
      <c r="A1920" s="38"/>
      <c r="D1920" s="116"/>
      <c r="E1920" s="108"/>
      <c r="F1920" s="108"/>
      <c r="G1920" s="108"/>
      <c r="H1920" s="108"/>
    </row>
    <row r="1921" spans="1:11">
      <c r="A1921" s="13" t="s">
        <v>10</v>
      </c>
      <c r="B1921" s="14" t="s">
        <v>11</v>
      </c>
      <c r="C1921" s="39" t="s">
        <v>730</v>
      </c>
      <c r="D1921" s="40" t="s">
        <v>12</v>
      </c>
      <c r="E1921" s="28">
        <v>-30623.61</v>
      </c>
      <c r="F1921" s="17">
        <v>281518.69</v>
      </c>
      <c r="G1921" s="17">
        <v>128984.1</v>
      </c>
      <c r="H1921" s="18">
        <v>121910.98</v>
      </c>
    </row>
    <row r="1922" spans="1:11" ht="12.75" customHeight="1">
      <c r="A1922" s="19"/>
      <c r="B1922" s="20"/>
      <c r="C1922" s="21"/>
      <c r="D1922" s="41" t="s">
        <v>13</v>
      </c>
      <c r="E1922" s="23"/>
      <c r="F1922" s="74">
        <v>720</v>
      </c>
      <c r="G1922" s="59">
        <v>121.81</v>
      </c>
      <c r="H1922" s="60">
        <v>598.19000000000005</v>
      </c>
    </row>
    <row r="1923" spans="1:11" ht="12.75" customHeight="1">
      <c r="A1923" s="25"/>
      <c r="B1923" s="26"/>
      <c r="C1923" s="27"/>
      <c r="D1923" s="41" t="s">
        <v>14</v>
      </c>
      <c r="E1923" s="28">
        <v>-29787.19</v>
      </c>
      <c r="F1923" s="28">
        <v>268638.64</v>
      </c>
      <c r="G1923" s="28">
        <v>123347.24</v>
      </c>
      <c r="H1923" s="29">
        <v>115504.21</v>
      </c>
    </row>
    <row r="1924" spans="1:11" ht="12.75" customHeight="1">
      <c r="A1924" s="25"/>
      <c r="B1924" s="26"/>
      <c r="C1924" s="27"/>
      <c r="D1924" s="86" t="s">
        <v>15</v>
      </c>
      <c r="E1924" s="28"/>
      <c r="F1924" s="28"/>
      <c r="G1924" s="28"/>
      <c r="H1924" s="29"/>
      <c r="J1924" s="3">
        <f>J1925+J1926+J1927+J1928+J1929+J1930+J1931+J1932+J1933+J1934</f>
        <v>1</v>
      </c>
      <c r="K1924" s="3">
        <v>26.17</v>
      </c>
    </row>
    <row r="1925" spans="1:11" ht="22.5">
      <c r="A1925" s="25"/>
      <c r="B1925" s="26"/>
      <c r="C1925" s="27"/>
      <c r="D1925" s="31" t="s">
        <v>713</v>
      </c>
      <c r="E1925" s="28">
        <f>E1923*J1925</f>
        <v>-4723.6086549484144</v>
      </c>
      <c r="F1925" s="28">
        <f>F1923*J1925</f>
        <v>42600.319296904854</v>
      </c>
      <c r="G1925" s="28">
        <f>G1923*J1925</f>
        <v>19560.223385555983</v>
      </c>
      <c r="H1925" s="29">
        <f>H1923*J1925</f>
        <v>18316.487256400458</v>
      </c>
      <c r="J1925" s="3">
        <f>K1925/K1924</f>
        <v>0.15857852502865877</v>
      </c>
      <c r="K1925" s="3">
        <v>4.1500000000000004</v>
      </c>
    </row>
    <row r="1926" spans="1:11" ht="12.75" customHeight="1">
      <c r="A1926" s="25"/>
      <c r="B1926" s="26"/>
      <c r="C1926" s="27"/>
      <c r="D1926" s="31" t="s">
        <v>17</v>
      </c>
      <c r="E1926" s="28">
        <f>E1923*J1926</f>
        <v>-2333.3488536492159</v>
      </c>
      <c r="F1926" s="28">
        <f>F1923*J1926</f>
        <v>21043.531218952994</v>
      </c>
      <c r="G1926" s="28">
        <f>G1923*J1926</f>
        <v>9662.2790217806632</v>
      </c>
      <c r="H1926" s="29">
        <f>H1923*J1926</f>
        <v>9047.9033435231158</v>
      </c>
      <c r="J1926" s="3">
        <f>K1926/K1924</f>
        <v>7.8333970194879615E-2</v>
      </c>
      <c r="K1926" s="3">
        <v>2.0499999999999998</v>
      </c>
    </row>
    <row r="1927" spans="1:11" ht="12.75" customHeight="1">
      <c r="A1927" s="25"/>
      <c r="B1927" s="26"/>
      <c r="C1927" s="27"/>
      <c r="D1927" s="31" t="s">
        <v>714</v>
      </c>
      <c r="E1927" s="28">
        <f>E1923*J1927</f>
        <v>-2560.9926442491401</v>
      </c>
      <c r="F1927" s="28">
        <f>F1923*J1927</f>
        <v>23096.558654948414</v>
      </c>
      <c r="G1927" s="28">
        <f>G1923*J1927</f>
        <v>10604.940389759266</v>
      </c>
      <c r="H1927" s="29">
        <f>H1923*J1927</f>
        <v>9930.6256209400071</v>
      </c>
      <c r="J1927" s="3">
        <f>K1927/K1924</f>
        <v>8.597630875047764E-2</v>
      </c>
      <c r="K1927" s="3">
        <v>2.25</v>
      </c>
    </row>
    <row r="1928" spans="1:11" ht="12.75" customHeight="1">
      <c r="A1928" s="25"/>
      <c r="B1928" s="26"/>
      <c r="C1928" s="27"/>
      <c r="D1928" s="31" t="s">
        <v>20</v>
      </c>
      <c r="E1928" s="28">
        <f>E1923*J1928</f>
        <v>-3334.9815322888799</v>
      </c>
      <c r="F1928" s="28">
        <f>F1923*J1928</f>
        <v>30076.851937332824</v>
      </c>
      <c r="G1928" s="28">
        <f>G1923*J1928</f>
        <v>13809.98904088651</v>
      </c>
      <c r="H1928" s="29">
        <f>H1923*J1928</f>
        <v>12931.881364157432</v>
      </c>
      <c r="J1928" s="3">
        <f>K1928/K1924</f>
        <v>0.11196025983951088</v>
      </c>
      <c r="K1928" s="3">
        <v>2.93</v>
      </c>
    </row>
    <row r="1929" spans="1:11" ht="12.75" customHeight="1">
      <c r="A1929" s="25"/>
      <c r="B1929" s="26"/>
      <c r="C1929" s="27"/>
      <c r="D1929" s="31" t="s">
        <v>715</v>
      </c>
      <c r="E1929" s="28">
        <f>E1923*J1929</f>
        <v>-1149.601142529614</v>
      </c>
      <c r="F1929" s="28">
        <f>F1923*J1929</f>
        <v>10367.788551776843</v>
      </c>
      <c r="G1929" s="28">
        <f>G1923*J1929</f>
        <v>4760.4399082919372</v>
      </c>
      <c r="H1929" s="29">
        <f>H1923*J1929</f>
        <v>4457.7475009552927</v>
      </c>
      <c r="J1929" s="3">
        <f>K1929/K1924</f>
        <v>3.8593809705769963E-2</v>
      </c>
      <c r="K1929" s="3">
        <v>1.01</v>
      </c>
    </row>
    <row r="1930" spans="1:11" ht="12.75" customHeight="1">
      <c r="A1930" s="25"/>
      <c r="B1930" s="26"/>
      <c r="C1930" s="27"/>
      <c r="D1930" s="31" t="s">
        <v>716</v>
      </c>
      <c r="E1930" s="28">
        <f>E1923*J1930</f>
        <v>-1081.3080053496369</v>
      </c>
      <c r="F1930" s="28">
        <f>F1923*J1930</f>
        <v>9751.8803209782182</v>
      </c>
      <c r="G1930" s="28">
        <f>G1923*J1930</f>
        <v>4477.6414978983566</v>
      </c>
      <c r="H1930" s="29">
        <f>H1923*J1930</f>
        <v>4192.9308177302255</v>
      </c>
      <c r="J1930" s="3">
        <f>K1930/K1924</f>
        <v>3.6301108139090557E-2</v>
      </c>
      <c r="K1930" s="3">
        <v>0.95</v>
      </c>
    </row>
    <row r="1931" spans="1:11" ht="12.75" customHeight="1">
      <c r="A1931" s="25"/>
      <c r="B1931" s="26"/>
      <c r="C1931" s="27"/>
      <c r="D1931" s="31" t="s">
        <v>22</v>
      </c>
      <c r="E1931" s="28">
        <f>E1923*J1931</f>
        <v>-216.26160106992737</v>
      </c>
      <c r="F1931" s="28">
        <f>F1923*J1931</f>
        <v>1950.3760641956437</v>
      </c>
      <c r="G1931" s="28">
        <f>G1923*J1931</f>
        <v>895.52829957967128</v>
      </c>
      <c r="H1931" s="29">
        <f>H1923*J1931</f>
        <v>838.5861635460451</v>
      </c>
      <c r="J1931" s="3">
        <f>K1931/K1924</f>
        <v>7.2602216278181116E-3</v>
      </c>
      <c r="K1931" s="3">
        <v>0.19</v>
      </c>
    </row>
    <row r="1932" spans="1:11" ht="12.75" customHeight="1">
      <c r="A1932" s="25"/>
      <c r="B1932" s="26"/>
      <c r="C1932" s="27"/>
      <c r="D1932" s="31" t="s">
        <v>25</v>
      </c>
      <c r="E1932" s="28">
        <f>E1923*J1932</f>
        <v>-421.14101260985859</v>
      </c>
      <c r="F1932" s="28">
        <f>F1923*J1932</f>
        <v>3798.100756591517</v>
      </c>
      <c r="G1932" s="28">
        <f>G1923*J1932</f>
        <v>1743.9235307604126</v>
      </c>
      <c r="H1932" s="29">
        <f>H1923*J1932</f>
        <v>1633.0362132212458</v>
      </c>
      <c r="J1932" s="3">
        <f>K1932/K1924</f>
        <v>1.4138326327856323E-2</v>
      </c>
      <c r="K1932" s="3">
        <v>0.37</v>
      </c>
    </row>
    <row r="1933" spans="1:11" ht="45">
      <c r="A1933" s="25"/>
      <c r="B1933" s="26"/>
      <c r="C1933" s="27"/>
      <c r="D1933" s="31" t="s">
        <v>717</v>
      </c>
      <c r="E1933" s="28">
        <f>E1923*J1933</f>
        <v>-10778.93348490638</v>
      </c>
      <c r="F1933" s="28">
        <f>F1923*J1933</f>
        <v>97210.84909438288</v>
      </c>
      <c r="G1933" s="28">
        <f>G1923*J1933</f>
        <v>44635.015773786778</v>
      </c>
      <c r="H1933" s="29">
        <f>H1923*J1933</f>
        <v>41796.899835689721</v>
      </c>
      <c r="J1933" s="3">
        <f>K1933/K1924</f>
        <v>0.36186473060756591</v>
      </c>
      <c r="K1933" s="3">
        <v>9.4700000000000006</v>
      </c>
    </row>
    <row r="1934" spans="1:11" ht="12.75" customHeight="1">
      <c r="A1934" s="25"/>
      <c r="B1934" s="26"/>
      <c r="C1934" s="27"/>
      <c r="D1934" s="31" t="s">
        <v>718</v>
      </c>
      <c r="E1934" s="28">
        <f>E1923*J1934</f>
        <v>-3187.0130683989291</v>
      </c>
      <c r="F1934" s="28">
        <f>F1923*J1934</f>
        <v>28742.384103935801</v>
      </c>
      <c r="G1934" s="28">
        <f>G1923*J1934</f>
        <v>13197.259151700418</v>
      </c>
      <c r="H1934" s="29">
        <f>H1923*J1934</f>
        <v>12358.111883836453</v>
      </c>
      <c r="J1934" s="3">
        <f>K1934/K1924</f>
        <v>0.10699273977837216</v>
      </c>
      <c r="K1934" s="37">
        <v>2.8</v>
      </c>
    </row>
    <row r="1935" spans="1:11" ht="12.75" customHeight="1">
      <c r="A1935" s="25"/>
      <c r="B1935" s="26"/>
      <c r="C1935" s="27"/>
      <c r="D1935" s="41" t="s">
        <v>26</v>
      </c>
      <c r="E1935" s="101">
        <v>-836.42</v>
      </c>
      <c r="F1935" s="101">
        <v>160.05000000000001</v>
      </c>
      <c r="G1935" s="28"/>
      <c r="H1935" s="29">
        <v>-676.37</v>
      </c>
    </row>
    <row r="1936" spans="1:11" ht="13.5" customHeight="1" thickBot="1">
      <c r="A1936" s="33"/>
      <c r="B1936" s="34"/>
      <c r="C1936" s="35"/>
      <c r="D1936" s="43" t="s">
        <v>29</v>
      </c>
      <c r="E1936" s="44"/>
      <c r="F1936" s="44" t="s">
        <v>633</v>
      </c>
      <c r="G1936" s="44" t="s">
        <v>731</v>
      </c>
      <c r="H1936" s="45" t="s">
        <v>732</v>
      </c>
    </row>
    <row r="1937" spans="1:11" customFormat="1" ht="15.75" thickBot="1">
      <c r="A1937" s="38"/>
      <c r="D1937" s="116"/>
      <c r="E1937" s="108"/>
      <c r="F1937" s="108"/>
      <c r="G1937" s="108"/>
      <c r="H1937" s="108"/>
    </row>
    <row r="1938" spans="1:11" s="90" customFormat="1">
      <c r="A1938" s="13" t="s">
        <v>10</v>
      </c>
      <c r="B1938" s="14" t="s">
        <v>11</v>
      </c>
      <c r="C1938" s="39" t="s">
        <v>733</v>
      </c>
      <c r="D1938" s="40" t="s">
        <v>12</v>
      </c>
      <c r="E1938" s="28">
        <v>-9287.73</v>
      </c>
      <c r="F1938" s="17">
        <v>282674.53000000003</v>
      </c>
      <c r="G1938" s="17">
        <v>143113.07</v>
      </c>
      <c r="H1938" s="18">
        <v>130273.73</v>
      </c>
    </row>
    <row r="1939" spans="1:11" s="90" customFormat="1" ht="12.75" customHeight="1">
      <c r="A1939" s="91"/>
      <c r="B1939" s="92"/>
      <c r="C1939" s="93"/>
      <c r="D1939" s="41" t="s">
        <v>13</v>
      </c>
      <c r="E1939" s="23"/>
      <c r="F1939" s="74">
        <v>900</v>
      </c>
      <c r="G1939" s="23"/>
      <c r="H1939" s="68">
        <v>900</v>
      </c>
    </row>
    <row r="1940" spans="1:11" s="90" customFormat="1" ht="12.75" customHeight="1">
      <c r="A1940" s="95"/>
      <c r="B1940" s="96"/>
      <c r="C1940" s="97"/>
      <c r="D1940" s="41" t="s">
        <v>14</v>
      </c>
      <c r="E1940" s="28">
        <v>-9287.73</v>
      </c>
      <c r="F1940" s="28">
        <v>266774.53000000003</v>
      </c>
      <c r="G1940" s="28">
        <v>142761.94</v>
      </c>
      <c r="H1940" s="29">
        <v>114724.86</v>
      </c>
    </row>
    <row r="1941" spans="1:11" s="90" customFormat="1" ht="12.75" customHeight="1">
      <c r="A1941" s="95"/>
      <c r="B1941" s="96"/>
      <c r="C1941" s="97"/>
      <c r="D1941" s="86" t="s">
        <v>15</v>
      </c>
      <c r="E1941" s="28"/>
      <c r="F1941" s="28"/>
      <c r="G1941" s="28"/>
      <c r="H1941" s="29"/>
      <c r="J1941" s="3">
        <f>J1942+J1943+J1944+J1945+J1946+J1947+J1948+J1949+J1950+J1951</f>
        <v>1</v>
      </c>
      <c r="K1941" s="3">
        <v>26.17</v>
      </c>
    </row>
    <row r="1942" spans="1:11" s="90" customFormat="1" ht="22.5">
      <c r="A1942" s="95"/>
      <c r="B1942" s="96"/>
      <c r="C1942" s="97"/>
      <c r="D1942" s="31" t="s">
        <v>713</v>
      </c>
      <c r="E1942" s="28">
        <f>E1940*J1942</f>
        <v>-1472.8345242644248</v>
      </c>
      <c r="F1942" s="28">
        <f>F1940*J1942</f>
        <v>42304.711482613682</v>
      </c>
      <c r="G1942" s="28">
        <f>G1940*J1942</f>
        <v>22638.977875429882</v>
      </c>
      <c r="H1942" s="29">
        <f>H1940*J1942</f>
        <v>18192.899082919372</v>
      </c>
      <c r="J1942" s="3">
        <f>K1942/K1941</f>
        <v>0.15857852502865877</v>
      </c>
      <c r="K1942" s="3">
        <v>4.1500000000000004</v>
      </c>
    </row>
    <row r="1943" spans="1:11" s="90" customFormat="1" ht="12.75" customHeight="1">
      <c r="A1943" s="95"/>
      <c r="B1943" s="96"/>
      <c r="C1943" s="97"/>
      <c r="D1943" s="31" t="s">
        <v>17</v>
      </c>
      <c r="E1943" s="28">
        <f>E1940*J1943</f>
        <v>-727.54476499808925</v>
      </c>
      <c r="F1943" s="28">
        <f>F1940*J1943</f>
        <v>20897.50808177302</v>
      </c>
      <c r="G1943" s="28">
        <f>G1940*J1943</f>
        <v>11183.109552923192</v>
      </c>
      <c r="H1943" s="29">
        <f>H1940*J1943</f>
        <v>8986.8537638517373</v>
      </c>
      <c r="J1943" s="3">
        <f>K1943/K1941</f>
        <v>7.8333970194879615E-2</v>
      </c>
      <c r="K1943" s="3">
        <v>2.0499999999999998</v>
      </c>
    </row>
    <row r="1944" spans="1:11" s="90" customFormat="1" ht="12.75" customHeight="1">
      <c r="A1944" s="95"/>
      <c r="B1944" s="96"/>
      <c r="C1944" s="97"/>
      <c r="D1944" s="31" t="s">
        <v>714</v>
      </c>
      <c r="E1944" s="28">
        <f>E1940*J1944</f>
        <v>-798.52474207107366</v>
      </c>
      <c r="F1944" s="28">
        <f>F1940*J1944</f>
        <v>22936.289358043563</v>
      </c>
      <c r="G1944" s="28">
        <f>G1940*J1944</f>
        <v>12274.144631257164</v>
      </c>
      <c r="H1944" s="29">
        <f>H1940*J1944</f>
        <v>9863.6199847153221</v>
      </c>
      <c r="J1944" s="3">
        <f>K1944/K1941</f>
        <v>8.597630875047764E-2</v>
      </c>
      <c r="K1944" s="3">
        <v>2.25</v>
      </c>
    </row>
    <row r="1945" spans="1:11" s="90" customFormat="1" ht="12.75" customHeight="1">
      <c r="A1945" s="95"/>
      <c r="B1945" s="96"/>
      <c r="C1945" s="97"/>
      <c r="D1945" s="31" t="s">
        <v>20</v>
      </c>
      <c r="E1945" s="28">
        <f>E1940*J1945</f>
        <v>-1039.8566641192203</v>
      </c>
      <c r="F1945" s="28">
        <f>F1940*J1945</f>
        <v>29868.145697363394</v>
      </c>
      <c r="G1945" s="28">
        <f>G1940*J1945</f>
        <v>15983.663897592663</v>
      </c>
      <c r="H1945" s="29">
        <f>H1940*J1945</f>
        <v>12844.625135651509</v>
      </c>
      <c r="J1945" s="3">
        <f>K1945/K1941</f>
        <v>0.11196025983951088</v>
      </c>
      <c r="K1945" s="3">
        <v>2.93</v>
      </c>
    </row>
    <row r="1946" spans="1:11" s="90" customFormat="1" ht="12.75" customHeight="1">
      <c r="A1946" s="95"/>
      <c r="B1946" s="96"/>
      <c r="C1946" s="97"/>
      <c r="D1946" s="31" t="s">
        <v>715</v>
      </c>
      <c r="E1946" s="28">
        <f>E1940*J1946</f>
        <v>-358.44888421857087</v>
      </c>
      <c r="F1946" s="28">
        <f>F1940*J1946</f>
        <v>10295.845445166222</v>
      </c>
      <c r="G1946" s="28">
        <f>G1940*J1946</f>
        <v>5509.7271455865493</v>
      </c>
      <c r="H1946" s="29">
        <f>H1940*J1946</f>
        <v>4427.6694153611006</v>
      </c>
      <c r="J1946" s="3">
        <f>K1946/K1941</f>
        <v>3.8593809705769963E-2</v>
      </c>
      <c r="K1946" s="3">
        <v>1.01</v>
      </c>
    </row>
    <row r="1947" spans="1:11" s="90" customFormat="1" ht="12.75" customHeight="1">
      <c r="A1947" s="95"/>
      <c r="B1947" s="96"/>
      <c r="C1947" s="97"/>
      <c r="D1947" s="31" t="s">
        <v>716</v>
      </c>
      <c r="E1947" s="28">
        <f>E1940*J1947</f>
        <v>-337.1548910966755</v>
      </c>
      <c r="F1947" s="28">
        <f>F1940*J1947</f>
        <v>9684.2110622850596</v>
      </c>
      <c r="G1947" s="28">
        <f>G1940*J1947</f>
        <v>5182.4166220863581</v>
      </c>
      <c r="H1947" s="29">
        <f>H1940*J1947</f>
        <v>4164.6395491020248</v>
      </c>
      <c r="J1947" s="3">
        <f>K1947/K1941</f>
        <v>3.6301108139090557E-2</v>
      </c>
      <c r="K1947" s="3">
        <v>0.95</v>
      </c>
    </row>
    <row r="1948" spans="1:11" s="90" customFormat="1" ht="12.75" customHeight="1">
      <c r="A1948" s="95"/>
      <c r="B1948" s="96"/>
      <c r="C1948" s="97"/>
      <c r="D1948" s="31" t="s">
        <v>22</v>
      </c>
      <c r="E1948" s="28">
        <f>E1940*J1948</f>
        <v>-67.430978219335103</v>
      </c>
      <c r="F1948" s="28">
        <f>F1940*J1948</f>
        <v>1936.8422124570118</v>
      </c>
      <c r="G1948" s="28">
        <f>G1940*J1948</f>
        <v>1036.4833244172717</v>
      </c>
      <c r="H1948" s="29">
        <f>H1940*J1948</f>
        <v>832.92790982040492</v>
      </c>
      <c r="J1948" s="3">
        <f>K1948/K1941</f>
        <v>7.2602216278181116E-3</v>
      </c>
      <c r="K1948" s="3">
        <v>0.19</v>
      </c>
    </row>
    <row r="1949" spans="1:11" s="90" customFormat="1" ht="12.75" customHeight="1">
      <c r="A1949" s="95"/>
      <c r="B1949" s="96"/>
      <c r="C1949" s="97"/>
      <c r="D1949" s="31" t="s">
        <v>25</v>
      </c>
      <c r="E1949" s="28">
        <f>E1940*J1949</f>
        <v>-131.312957585021</v>
      </c>
      <c r="F1949" s="28">
        <f>F1940*J1949</f>
        <v>3771.7453611004971</v>
      </c>
      <c r="G1949" s="28">
        <f>G1940*J1949</f>
        <v>2018.4148949178448</v>
      </c>
      <c r="H1949" s="29">
        <f>H1940*J1949</f>
        <v>1622.0175085976307</v>
      </c>
      <c r="J1949" s="3">
        <f>K1949/K1941</f>
        <v>1.4138326327856323E-2</v>
      </c>
      <c r="K1949" s="3">
        <v>0.37</v>
      </c>
    </row>
    <row r="1950" spans="1:11" s="90" customFormat="1" ht="45">
      <c r="A1950" s="95"/>
      <c r="B1950" s="96"/>
      <c r="C1950" s="97"/>
      <c r="D1950" s="31" t="s">
        <v>717</v>
      </c>
      <c r="E1950" s="28">
        <f>E1940*J1950</f>
        <v>-3360.9019144058079</v>
      </c>
      <c r="F1950" s="28">
        <f>F1940*J1950</f>
        <v>96536.293431410013</v>
      </c>
      <c r="G1950" s="28">
        <f>G1940*J1950</f>
        <v>51660.51095911349</v>
      </c>
      <c r="H1950" s="29">
        <f>H1940*J1950</f>
        <v>41514.880557890712</v>
      </c>
      <c r="J1950" s="3">
        <f>K1950/K1941</f>
        <v>0.36186473060756591</v>
      </c>
      <c r="K1950" s="3">
        <v>9.4700000000000006</v>
      </c>
    </row>
    <row r="1951" spans="1:11" s="90" customFormat="1" ht="12.75" customHeight="1">
      <c r="A1951" s="95"/>
      <c r="B1951" s="96"/>
      <c r="C1951" s="97"/>
      <c r="D1951" s="31" t="s">
        <v>718</v>
      </c>
      <c r="E1951" s="28">
        <f>E1940*J1951</f>
        <v>-993.71967902178039</v>
      </c>
      <c r="F1951" s="28">
        <f>F1940*J1951</f>
        <v>28542.937867787539</v>
      </c>
      <c r="G1951" s="28">
        <f>G1940*J1951</f>
        <v>15274.49109667558</v>
      </c>
      <c r="H1951" s="29">
        <f>H1940*J1951</f>
        <v>12274.727092090177</v>
      </c>
      <c r="J1951" s="3">
        <f>K1951/K1941</f>
        <v>0.10699273977837216</v>
      </c>
      <c r="K1951" s="37">
        <v>2.8</v>
      </c>
    </row>
    <row r="1952" spans="1:11" s="90" customFormat="1" ht="13.5" customHeight="1" thickBot="1">
      <c r="A1952" s="98"/>
      <c r="B1952" s="99"/>
      <c r="C1952" s="100"/>
      <c r="D1952" s="43" t="s">
        <v>29</v>
      </c>
      <c r="E1952" s="44"/>
      <c r="F1952" s="44">
        <v>15000</v>
      </c>
      <c r="G1952" s="50">
        <v>351.13</v>
      </c>
      <c r="H1952" s="45">
        <v>14648.87</v>
      </c>
    </row>
    <row r="1953" spans="1:11" customFormat="1" ht="15.75" thickBot="1">
      <c r="A1953" s="38"/>
      <c r="D1953" s="116"/>
      <c r="E1953" s="108"/>
      <c r="F1953" s="108"/>
      <c r="G1953" s="108"/>
      <c r="H1953" s="108"/>
    </row>
    <row r="1954" spans="1:11">
      <c r="A1954" s="13" t="s">
        <v>10</v>
      </c>
      <c r="B1954" s="14" t="s">
        <v>11</v>
      </c>
      <c r="C1954" s="39">
        <v>115</v>
      </c>
      <c r="D1954" s="40" t="s">
        <v>12</v>
      </c>
      <c r="E1954" s="85">
        <v>-71506.34</v>
      </c>
      <c r="F1954" s="17">
        <v>272908.67</v>
      </c>
      <c r="G1954" s="17">
        <v>122062.08</v>
      </c>
      <c r="H1954" s="18">
        <v>79340.25</v>
      </c>
    </row>
    <row r="1955" spans="1:11" ht="12.75" customHeight="1">
      <c r="A1955" s="19"/>
      <c r="B1955" s="20"/>
      <c r="C1955" s="21"/>
      <c r="D1955" s="41" t="s">
        <v>13</v>
      </c>
      <c r="E1955" s="23"/>
      <c r="F1955" s="23" t="s">
        <v>734</v>
      </c>
      <c r="G1955" s="23"/>
      <c r="H1955" s="24" t="s">
        <v>734</v>
      </c>
    </row>
    <row r="1956" spans="1:11" ht="12.75" customHeight="1">
      <c r="A1956" s="25"/>
      <c r="B1956" s="26"/>
      <c r="C1956" s="27"/>
      <c r="D1956" s="41" t="s">
        <v>14</v>
      </c>
      <c r="E1956" s="94">
        <v>-69991.7</v>
      </c>
      <c r="F1956" s="23">
        <v>254888.67</v>
      </c>
      <c r="G1956" s="23">
        <v>119940.65</v>
      </c>
      <c r="H1956" s="24">
        <v>64956.32</v>
      </c>
    </row>
    <row r="1957" spans="1:11" ht="12.75" customHeight="1">
      <c r="A1957" s="25"/>
      <c r="B1957" s="26"/>
      <c r="C1957" s="27"/>
      <c r="D1957" s="86" t="s">
        <v>15</v>
      </c>
      <c r="E1957" s="28"/>
      <c r="F1957" s="28"/>
      <c r="G1957" s="28"/>
      <c r="H1957" s="29"/>
      <c r="J1957" s="3">
        <f>J1958+J1959+J1960+J1961+J1962+J1963+J1964+J1965+J1966+J1967</f>
        <v>1</v>
      </c>
      <c r="K1957" s="3">
        <v>26.17</v>
      </c>
    </row>
    <row r="1958" spans="1:11" ht="22.5">
      <c r="A1958" s="25"/>
      <c r="B1958" s="26"/>
      <c r="C1958" s="27"/>
      <c r="D1958" s="31" t="s">
        <v>713</v>
      </c>
      <c r="E1958" s="28">
        <f>E1956*J1958</f>
        <v>-11099.180550248375</v>
      </c>
      <c r="F1958" s="28">
        <f>F1956*J1958</f>
        <v>40419.869335116549</v>
      </c>
      <c r="G1958" s="28">
        <f>G1956*J1958</f>
        <v>19020.011367978601</v>
      </c>
      <c r="H1958" s="29">
        <f>H1956*J1958</f>
        <v>10300.677416889568</v>
      </c>
      <c r="J1958" s="3">
        <f>K1958/K1957</f>
        <v>0.15857852502865877</v>
      </c>
      <c r="K1958" s="3">
        <v>4.1500000000000004</v>
      </c>
    </row>
    <row r="1959" spans="1:11" ht="12.75" customHeight="1">
      <c r="A1959" s="25"/>
      <c r="B1959" s="26"/>
      <c r="C1959" s="27"/>
      <c r="D1959" s="31" t="s">
        <v>17</v>
      </c>
      <c r="E1959" s="28">
        <f>E1956*J1959</f>
        <v>-5482.7277416889556</v>
      </c>
      <c r="F1959" s="28">
        <f>F1956*J1959</f>
        <v>19966.441478792505</v>
      </c>
      <c r="G1959" s="28">
        <f>G1956*J1959</f>
        <v>9395.4273022544876</v>
      </c>
      <c r="H1959" s="29">
        <f>H1956*J1959</f>
        <v>5088.286434849063</v>
      </c>
      <c r="J1959" s="3">
        <f>K1959/K1957</f>
        <v>7.8333970194879615E-2</v>
      </c>
      <c r="K1959" s="3">
        <v>2.0499999999999998</v>
      </c>
    </row>
    <row r="1960" spans="1:11" ht="12.75" customHeight="1">
      <c r="A1960" s="25"/>
      <c r="B1960" s="26"/>
      <c r="C1960" s="27"/>
      <c r="D1960" s="31" t="s">
        <v>714</v>
      </c>
      <c r="E1960" s="28">
        <f>E1956*J1960</f>
        <v>-6017.6280091708059</v>
      </c>
      <c r="F1960" s="28">
        <f>F1956*J1960</f>
        <v>21914.38698891861</v>
      </c>
      <c r="G1960" s="28">
        <f>G1956*J1960</f>
        <v>10312.054356132976</v>
      </c>
      <c r="H1960" s="29">
        <f>H1956*J1960</f>
        <v>5584.7046236148253</v>
      </c>
      <c r="J1960" s="3">
        <f>K1960/K1957</f>
        <v>8.597630875047764E-2</v>
      </c>
      <c r="K1960" s="3">
        <v>2.25</v>
      </c>
    </row>
    <row r="1961" spans="1:11" ht="12.75" customHeight="1">
      <c r="A1961" s="25"/>
      <c r="B1961" s="26"/>
      <c r="C1961" s="27"/>
      <c r="D1961" s="31" t="s">
        <v>20</v>
      </c>
      <c r="E1961" s="28">
        <f>E1956*J1961</f>
        <v>-7836.2889186090933</v>
      </c>
      <c r="F1961" s="28">
        <f>F1956*J1961</f>
        <v>28537.401723347342</v>
      </c>
      <c r="G1961" s="28">
        <f>G1956*J1961</f>
        <v>13428.586339319831</v>
      </c>
      <c r="H1961" s="29">
        <f>H1956*J1961</f>
        <v>7272.5264654184175</v>
      </c>
      <c r="J1961" s="3">
        <f>K1961/K1957</f>
        <v>0.11196025983951088</v>
      </c>
      <c r="K1961" s="3">
        <v>2.93</v>
      </c>
    </row>
    <row r="1962" spans="1:11" ht="12.75" customHeight="1">
      <c r="A1962" s="25"/>
      <c r="B1962" s="26"/>
      <c r="C1962" s="27"/>
      <c r="D1962" s="31" t="s">
        <v>715</v>
      </c>
      <c r="E1962" s="28">
        <f>E1956*J1962</f>
        <v>-2701.2463507833395</v>
      </c>
      <c r="F1962" s="28">
        <f>F1956*J1962</f>
        <v>9837.1248261367982</v>
      </c>
      <c r="G1962" s="28">
        <f>G1956*J1962</f>
        <v>4628.9666220863583</v>
      </c>
      <c r="H1962" s="29">
        <f>H1956*J1962</f>
        <v>2506.9118532670996</v>
      </c>
      <c r="J1962" s="3">
        <f>K1962/K1957</f>
        <v>3.8593809705769963E-2</v>
      </c>
      <c r="K1962" s="3">
        <v>1.01</v>
      </c>
    </row>
    <row r="1963" spans="1:11" ht="12.75" customHeight="1">
      <c r="A1963" s="25"/>
      <c r="B1963" s="26"/>
      <c r="C1963" s="27"/>
      <c r="D1963" s="31" t="s">
        <v>716</v>
      </c>
      <c r="E1963" s="28">
        <f>E1956*J1963</f>
        <v>-2540.7762705387845</v>
      </c>
      <c r="F1963" s="28">
        <f>F1956*J1963</f>
        <v>9252.7411730989679</v>
      </c>
      <c r="G1963" s="28">
        <f>G1956*J1963</f>
        <v>4353.9785059228116</v>
      </c>
      <c r="H1963" s="29">
        <f>H1956*J1963</f>
        <v>2357.9863966373709</v>
      </c>
      <c r="J1963" s="3">
        <f>K1963/K1957</f>
        <v>3.6301108139090557E-2</v>
      </c>
      <c r="K1963" s="3">
        <v>0.95</v>
      </c>
    </row>
    <row r="1964" spans="1:11" ht="12.75" customHeight="1">
      <c r="A1964" s="25"/>
      <c r="B1964" s="26"/>
      <c r="C1964" s="27"/>
      <c r="D1964" s="31" t="s">
        <v>22</v>
      </c>
      <c r="E1964" s="28">
        <f>E1956*J1964</f>
        <v>-508.15525410775689</v>
      </c>
      <c r="F1964" s="28">
        <f>F1956*J1964</f>
        <v>1850.5482346197934</v>
      </c>
      <c r="G1964" s="28">
        <f>G1956*J1964</f>
        <v>870.79570118456229</v>
      </c>
      <c r="H1964" s="29">
        <f>H1956*J1964</f>
        <v>471.59727932747415</v>
      </c>
      <c r="J1964" s="3">
        <f>K1964/K1957</f>
        <v>7.2602216278181116E-3</v>
      </c>
      <c r="K1964" s="3">
        <v>0.19</v>
      </c>
    </row>
    <row r="1965" spans="1:11" ht="12.75" customHeight="1">
      <c r="A1965" s="25"/>
      <c r="B1965" s="26"/>
      <c r="C1965" s="27"/>
      <c r="D1965" s="31" t="s">
        <v>25</v>
      </c>
      <c r="E1965" s="28">
        <f>E1956*J1965</f>
        <v>-989.56549484142135</v>
      </c>
      <c r="F1965" s="28">
        <f>F1956*J1965</f>
        <v>3603.6991937332823</v>
      </c>
      <c r="G1965" s="28">
        <f>G1956*J1965</f>
        <v>1695.7600496752004</v>
      </c>
      <c r="H1965" s="29">
        <f>H1956*J1965</f>
        <v>918.37364921666028</v>
      </c>
      <c r="J1965" s="3">
        <f>K1965/K1957</f>
        <v>1.4138326327856323E-2</v>
      </c>
      <c r="K1965" s="3">
        <v>0.37</v>
      </c>
    </row>
    <row r="1966" spans="1:11" ht="45">
      <c r="A1966" s="25"/>
      <c r="B1966" s="26"/>
      <c r="C1966" s="27"/>
      <c r="D1966" s="31" t="s">
        <v>717</v>
      </c>
      <c r="E1966" s="28">
        <f>E1956*J1966</f>
        <v>-25327.52766526557</v>
      </c>
      <c r="F1966" s="28">
        <f>F1956*J1966</f>
        <v>92235.219904470767</v>
      </c>
      <c r="G1966" s="28">
        <f>G1956*J1966</f>
        <v>43402.291001146346</v>
      </c>
      <c r="H1966" s="29">
        <f>H1956*J1966</f>
        <v>23505.401238058847</v>
      </c>
      <c r="J1966" s="3">
        <f>K1966/K1957</f>
        <v>0.36186473060756591</v>
      </c>
      <c r="K1966" s="3">
        <v>9.4700000000000006</v>
      </c>
    </row>
    <row r="1967" spans="1:11" ht="12.75" customHeight="1">
      <c r="A1967" s="25"/>
      <c r="B1967" s="26"/>
      <c r="C1967" s="27"/>
      <c r="D1967" s="31" t="s">
        <v>718</v>
      </c>
      <c r="E1967" s="28">
        <f>E1956*J1967</f>
        <v>-7488.6037447458903</v>
      </c>
      <c r="F1967" s="28">
        <f>F1956*J1967</f>
        <v>27271.237141765378</v>
      </c>
      <c r="G1967" s="28">
        <f>G1956*J1967</f>
        <v>12832.778754298812</v>
      </c>
      <c r="H1967" s="29">
        <f>H1956*J1967</f>
        <v>6949.8546427206711</v>
      </c>
      <c r="J1967" s="3">
        <f>K1967/K1957</f>
        <v>0.10699273977837216</v>
      </c>
      <c r="K1967" s="37">
        <v>2.8</v>
      </c>
    </row>
    <row r="1968" spans="1:11" ht="12.75" customHeight="1">
      <c r="A1968" s="25"/>
      <c r="B1968" s="26"/>
      <c r="C1968" s="27"/>
      <c r="D1968" s="41" t="s">
        <v>26</v>
      </c>
      <c r="E1968" s="28" t="s">
        <v>735</v>
      </c>
      <c r="F1968" s="28"/>
      <c r="G1968" s="28"/>
      <c r="H1968" s="29" t="s">
        <v>735</v>
      </c>
    </row>
    <row r="1969" spans="1:11" ht="13.5" customHeight="1" thickBot="1">
      <c r="A1969" s="33"/>
      <c r="B1969" s="34"/>
      <c r="C1969" s="35"/>
      <c r="D1969" s="43" t="s">
        <v>29</v>
      </c>
      <c r="E1969" s="44"/>
      <c r="F1969" s="44" t="s">
        <v>652</v>
      </c>
      <c r="G1969" s="44" t="s">
        <v>736</v>
      </c>
      <c r="H1969" s="45" t="s">
        <v>737</v>
      </c>
    </row>
    <row r="1970" spans="1:11" customFormat="1" ht="15.75" thickBot="1">
      <c r="A1970" s="38"/>
      <c r="D1970" s="116"/>
      <c r="E1970" s="108"/>
      <c r="F1970" s="108"/>
      <c r="G1970" s="108"/>
      <c r="H1970" s="108"/>
    </row>
    <row r="1971" spans="1:11">
      <c r="A1971" s="13" t="s">
        <v>10</v>
      </c>
      <c r="B1971" s="14" t="s">
        <v>11</v>
      </c>
      <c r="C1971" s="39" t="s">
        <v>738</v>
      </c>
      <c r="D1971" s="40" t="s">
        <v>12</v>
      </c>
      <c r="E1971" s="55">
        <v>-50950.52</v>
      </c>
      <c r="F1971" s="17">
        <v>267158.68</v>
      </c>
      <c r="G1971" s="17">
        <v>107886.97</v>
      </c>
      <c r="H1971" s="18">
        <v>108321.19</v>
      </c>
    </row>
    <row r="1972" spans="1:11" ht="12.75" customHeight="1">
      <c r="A1972" s="19"/>
      <c r="B1972" s="20"/>
      <c r="C1972" s="21"/>
      <c r="D1972" s="41" t="s">
        <v>13</v>
      </c>
      <c r="E1972" s="23"/>
      <c r="F1972" s="74">
        <v>600</v>
      </c>
      <c r="G1972" s="23"/>
      <c r="H1972" s="68">
        <v>600</v>
      </c>
    </row>
    <row r="1973" spans="1:11" ht="12.75" customHeight="1">
      <c r="A1973" s="25"/>
      <c r="B1973" s="26"/>
      <c r="C1973" s="27"/>
      <c r="D1973" s="41" t="s">
        <v>14</v>
      </c>
      <c r="E1973" s="28">
        <v>-49560.97</v>
      </c>
      <c r="F1973" s="28">
        <v>256558.68</v>
      </c>
      <c r="G1973" s="28">
        <v>105886.97</v>
      </c>
      <c r="H1973" s="29">
        <v>101110.74</v>
      </c>
    </row>
    <row r="1974" spans="1:11" ht="12.75" customHeight="1">
      <c r="A1974" s="25"/>
      <c r="B1974" s="26"/>
      <c r="C1974" s="27"/>
      <c r="D1974" s="86" t="s">
        <v>15</v>
      </c>
      <c r="E1974" s="28"/>
      <c r="F1974" s="28"/>
      <c r="G1974" s="28"/>
      <c r="H1974" s="29"/>
      <c r="J1974" s="3">
        <f>J1975+J1976+J1977+J1978+J1979+J1980+J1981+J1982+J1983+J1984</f>
        <v>1</v>
      </c>
      <c r="K1974" s="3">
        <v>26.17</v>
      </c>
    </row>
    <row r="1975" spans="1:11" ht="22.5">
      <c r="A1975" s="25"/>
      <c r="B1975" s="26"/>
      <c r="C1975" s="27"/>
      <c r="D1975" s="31" t="s">
        <v>713</v>
      </c>
      <c r="E1975" s="28">
        <f>E1973*J1975</f>
        <v>-7859.3055215896065</v>
      </c>
      <c r="F1975" s="28">
        <f>F1973*J1975</f>
        <v>40684.697057699654</v>
      </c>
      <c r="G1975" s="28">
        <f>G1973*J1975</f>
        <v>16791.39952235384</v>
      </c>
      <c r="H1975" s="29">
        <f>H1973*J1975</f>
        <v>16033.992013756209</v>
      </c>
      <c r="J1975" s="3">
        <f>K1975/K1974</f>
        <v>0.15857852502865877</v>
      </c>
      <c r="K1975" s="3">
        <v>4.1500000000000004</v>
      </c>
    </row>
    <row r="1976" spans="1:11" ht="12.75" customHeight="1">
      <c r="A1976" s="25"/>
      <c r="B1976" s="26"/>
      <c r="C1976" s="27"/>
      <c r="D1976" s="31" t="s">
        <v>17</v>
      </c>
      <c r="E1976" s="28">
        <f>E1973*J1976</f>
        <v>-3882.307546809323</v>
      </c>
      <c r="F1976" s="28">
        <f>F1973*J1976</f>
        <v>20097.259992357656</v>
      </c>
      <c r="G1976" s="28">
        <f>G1973*J1976</f>
        <v>8294.546752006112</v>
      </c>
      <c r="H1976" s="29">
        <f>H1973*J1976</f>
        <v>7920.4056935422223</v>
      </c>
      <c r="J1976" s="3">
        <f>K1976/K1974</f>
        <v>7.8333970194879615E-2</v>
      </c>
      <c r="K1976" s="3">
        <v>2.0499999999999998</v>
      </c>
    </row>
    <row r="1977" spans="1:11" ht="12.75" customHeight="1">
      <c r="A1977" s="25"/>
      <c r="B1977" s="26"/>
      <c r="C1977" s="27"/>
      <c r="D1977" s="31" t="s">
        <v>714</v>
      </c>
      <c r="E1977" s="28">
        <f>E1973*J1977</f>
        <v>-4261.06925869316</v>
      </c>
      <c r="F1977" s="28">
        <f>F1973*J1977</f>
        <v>22057.968284294991</v>
      </c>
      <c r="G1977" s="28">
        <f>G1973*J1977</f>
        <v>9103.7708253725632</v>
      </c>
      <c r="H1977" s="29">
        <f>H1973*J1977</f>
        <v>8693.1282002292701</v>
      </c>
      <c r="J1977" s="3">
        <f>K1977/K1974</f>
        <v>8.597630875047764E-2</v>
      </c>
      <c r="K1977" s="3">
        <v>2.25</v>
      </c>
    </row>
    <row r="1978" spans="1:11" ht="12.75" customHeight="1">
      <c r="A1978" s="25"/>
      <c r="B1978" s="26"/>
      <c r="C1978" s="27"/>
      <c r="D1978" s="31" t="s">
        <v>20</v>
      </c>
      <c r="E1978" s="28">
        <f>E1973*J1978</f>
        <v>-5548.8590790982034</v>
      </c>
      <c r="F1978" s="28">
        <f>F1973*J1978</f>
        <v>28724.376476881924</v>
      </c>
      <c r="G1978" s="28">
        <f>G1973*J1978</f>
        <v>11855.132674818495</v>
      </c>
      <c r="H1978" s="29">
        <f>H1973*J1978</f>
        <v>11320.384722965227</v>
      </c>
      <c r="J1978" s="3">
        <f>K1978/K1974</f>
        <v>0.11196025983951088</v>
      </c>
      <c r="K1978" s="3">
        <v>2.93</v>
      </c>
    </row>
    <row r="1979" spans="1:11" ht="12.75" customHeight="1">
      <c r="A1979" s="25"/>
      <c r="B1979" s="26"/>
      <c r="C1979" s="27"/>
      <c r="D1979" s="31" t="s">
        <v>715</v>
      </c>
      <c r="E1979" s="28">
        <f>E1973*J1979</f>
        <v>-1912.7466450133741</v>
      </c>
      <c r="F1979" s="28">
        <f>F1973*J1979</f>
        <v>9901.5768742835298</v>
      </c>
      <c r="G1979" s="28">
        <f>G1973*J1979</f>
        <v>4086.581570500573</v>
      </c>
      <c r="H1979" s="29">
        <f>H1973*J1979</f>
        <v>3902.2486587695835</v>
      </c>
      <c r="J1979" s="3">
        <f>K1979/K1974</f>
        <v>3.8593809705769963E-2</v>
      </c>
      <c r="K1979" s="3">
        <v>1.01</v>
      </c>
    </row>
    <row r="1980" spans="1:11" ht="12.75" customHeight="1">
      <c r="A1980" s="25"/>
      <c r="B1980" s="26"/>
      <c r="C1980" s="27"/>
      <c r="D1980" s="31" t="s">
        <v>716</v>
      </c>
      <c r="E1980" s="28">
        <f>E1973*J1980</f>
        <v>-1799.118131448223</v>
      </c>
      <c r="F1980" s="28">
        <f>F1973*J1980</f>
        <v>9313.3643867023293</v>
      </c>
      <c r="G1980" s="28">
        <f>G1973*J1980</f>
        <v>3843.8143484906377</v>
      </c>
      <c r="H1980" s="29">
        <f>H1973*J1980</f>
        <v>3670.4319067634692</v>
      </c>
      <c r="J1980" s="3">
        <f>K1980/K1974</f>
        <v>3.6301108139090557E-2</v>
      </c>
      <c r="K1980" s="3">
        <v>0.95</v>
      </c>
    </row>
    <row r="1981" spans="1:11" ht="12.75" customHeight="1">
      <c r="A1981" s="25"/>
      <c r="B1981" s="26"/>
      <c r="C1981" s="27"/>
      <c r="D1981" s="31" t="s">
        <v>22</v>
      </c>
      <c r="E1981" s="28">
        <f>E1973*J1981</f>
        <v>-359.82362628964461</v>
      </c>
      <c r="F1981" s="28">
        <f>F1973*J1981</f>
        <v>1862.6728773404659</v>
      </c>
      <c r="G1981" s="28">
        <f>G1973*J1981</f>
        <v>768.76286969812759</v>
      </c>
      <c r="H1981" s="29">
        <f>H1973*J1981</f>
        <v>734.08638135269393</v>
      </c>
      <c r="J1981" s="3">
        <f>K1981/K1974</f>
        <v>7.2602216278181116E-3</v>
      </c>
      <c r="K1981" s="3">
        <v>0.19</v>
      </c>
    </row>
    <row r="1982" spans="1:11" ht="12.75" customHeight="1">
      <c r="A1982" s="25"/>
      <c r="B1982" s="26"/>
      <c r="C1982" s="27"/>
      <c r="D1982" s="31" t="s">
        <v>25</v>
      </c>
      <c r="E1982" s="28">
        <f>E1973*J1982</f>
        <v>-700.70916698509745</v>
      </c>
      <c r="F1982" s="28">
        <f>F1973*J1982</f>
        <v>3627.3103400840655</v>
      </c>
      <c r="G1982" s="28">
        <f>G1973*J1982</f>
        <v>1497.0645357279327</v>
      </c>
      <c r="H1982" s="29">
        <f>H1973*J1982</f>
        <v>1429.5366373710356</v>
      </c>
      <c r="J1982" s="3">
        <f>K1982/K1974</f>
        <v>1.4138326327856323E-2</v>
      </c>
      <c r="K1982" s="3">
        <v>0.37</v>
      </c>
    </row>
    <row r="1983" spans="1:11" ht="45">
      <c r="A1983" s="25"/>
      <c r="B1983" s="26"/>
      <c r="C1983" s="27"/>
      <c r="D1983" s="31" t="s">
        <v>717</v>
      </c>
      <c r="E1983" s="28">
        <f>E1973*J1983</f>
        <v>-17934.367057699656</v>
      </c>
      <c r="F1983" s="28">
        <f>F1973*J1983</f>
        <v>92839.537623232711</v>
      </c>
      <c r="G1983" s="28">
        <f>G1973*J1983</f>
        <v>38316.759873901414</v>
      </c>
      <c r="H1983" s="29">
        <f>H1973*J1983</f>
        <v>36588.410691631638</v>
      </c>
      <c r="J1983" s="3">
        <f>K1983/K1974</f>
        <v>0.36186473060756591</v>
      </c>
      <c r="K1983" s="3">
        <v>9.4700000000000006</v>
      </c>
    </row>
    <row r="1984" spans="1:11" ht="12.75" customHeight="1">
      <c r="A1984" s="25"/>
      <c r="B1984" s="26"/>
      <c r="C1984" s="27"/>
      <c r="D1984" s="31" t="s">
        <v>718</v>
      </c>
      <c r="E1984" s="28">
        <f>E1973*J1984</f>
        <v>-5302.6639663737096</v>
      </c>
      <c r="F1984" s="28">
        <f>F1973*J1984</f>
        <v>27449.916087122652</v>
      </c>
      <c r="G1984" s="28">
        <f>G1973*J1984</f>
        <v>11329.1370271303</v>
      </c>
      <c r="H1984" s="29">
        <f>H1973*J1984</f>
        <v>10818.115093618646</v>
      </c>
      <c r="J1984" s="3">
        <f>K1984/K1974</f>
        <v>0.10699273977837216</v>
      </c>
      <c r="K1984" s="37">
        <v>2.8</v>
      </c>
    </row>
    <row r="1985" spans="1:11" ht="12.75" customHeight="1">
      <c r="A1985" s="25"/>
      <c r="B1985" s="26"/>
      <c r="C1985" s="27"/>
      <c r="D1985" s="41" t="s">
        <v>26</v>
      </c>
      <c r="E1985" s="28" t="s">
        <v>739</v>
      </c>
      <c r="F1985" s="28"/>
      <c r="G1985" s="28"/>
      <c r="H1985" s="29" t="s">
        <v>739</v>
      </c>
    </row>
    <row r="1986" spans="1:11" ht="13.5" customHeight="1" thickBot="1">
      <c r="A1986" s="33"/>
      <c r="B1986" s="34"/>
      <c r="C1986" s="35"/>
      <c r="D1986" s="43" t="s">
        <v>29</v>
      </c>
      <c r="E1986" s="44"/>
      <c r="F1986" s="44" t="s">
        <v>492</v>
      </c>
      <c r="G1986" s="44" t="s">
        <v>256</v>
      </c>
      <c r="H1986" s="45" t="s">
        <v>248</v>
      </c>
    </row>
    <row r="1987" spans="1:11" customFormat="1" ht="15.75" thickBot="1">
      <c r="A1987" s="38"/>
      <c r="D1987" s="116"/>
      <c r="E1987" s="108"/>
      <c r="F1987" s="108"/>
      <c r="G1987" s="108"/>
      <c r="H1987" s="108"/>
    </row>
    <row r="1988" spans="1:11">
      <c r="A1988" s="13" t="s">
        <v>10</v>
      </c>
      <c r="B1988" s="14" t="s">
        <v>11</v>
      </c>
      <c r="C1988" s="39" t="s">
        <v>740</v>
      </c>
      <c r="D1988" s="40" t="s">
        <v>12</v>
      </c>
      <c r="E1988" s="55">
        <v>-23579.23</v>
      </c>
      <c r="F1988" s="17">
        <v>276858.82</v>
      </c>
      <c r="G1988" s="17">
        <v>154366.13</v>
      </c>
      <c r="H1988" s="18">
        <v>98913.46</v>
      </c>
    </row>
    <row r="1989" spans="1:11" ht="12.75" customHeight="1">
      <c r="A1989" s="19"/>
      <c r="B1989" s="20"/>
      <c r="C1989" s="21"/>
      <c r="D1989" s="41" t="s">
        <v>13</v>
      </c>
      <c r="E1989" s="23"/>
      <c r="F1989" s="74">
        <v>660</v>
      </c>
      <c r="G1989" s="23"/>
      <c r="H1989" s="68">
        <v>660</v>
      </c>
    </row>
    <row r="1990" spans="1:11" ht="12.75" customHeight="1">
      <c r="A1990" s="25"/>
      <c r="B1990" s="26"/>
      <c r="C1990" s="27"/>
      <c r="D1990" s="41" t="s">
        <v>14</v>
      </c>
      <c r="E1990" s="28">
        <v>-21732.67</v>
      </c>
      <c r="F1990" s="28">
        <v>264911.96000000002</v>
      </c>
      <c r="G1990" s="28">
        <v>154366.13</v>
      </c>
      <c r="H1990" s="29">
        <v>88813.16</v>
      </c>
    </row>
    <row r="1991" spans="1:11" ht="12.75" customHeight="1">
      <c r="A1991" s="25"/>
      <c r="B1991" s="26"/>
      <c r="C1991" s="27"/>
      <c r="D1991" s="86" t="s">
        <v>15</v>
      </c>
      <c r="E1991" s="28"/>
      <c r="F1991" s="28"/>
      <c r="G1991" s="28"/>
      <c r="H1991" s="29"/>
      <c r="J1991" s="3">
        <f>J1992+J1993+J1994+J1995+J1996+J1997+J1998+J1999+J2000+J2001</f>
        <v>1</v>
      </c>
      <c r="K1991" s="3">
        <v>26.17</v>
      </c>
    </row>
    <row r="1992" spans="1:11" ht="22.5">
      <c r="A1992" s="25"/>
      <c r="B1992" s="26"/>
      <c r="C1992" s="27"/>
      <c r="D1992" s="31" t="s">
        <v>713</v>
      </c>
      <c r="E1992" s="28">
        <f>E1990*J1992</f>
        <v>-3446.3347535345811</v>
      </c>
      <c r="F1992" s="28">
        <f>F1990*J1992</f>
        <v>42009.34787925105</v>
      </c>
      <c r="G1992" s="28">
        <f>G1990*J1992</f>
        <v>24479.153209782195</v>
      </c>
      <c r="H1992" s="29">
        <f>H1990*J1992</f>
        <v>14083.859915934276</v>
      </c>
      <c r="J1992" s="3">
        <f>K1992/K1991</f>
        <v>0.15857852502865877</v>
      </c>
      <c r="K1992" s="3">
        <v>4.1500000000000004</v>
      </c>
    </row>
    <row r="1993" spans="1:11" ht="12.75" customHeight="1">
      <c r="A1993" s="25"/>
      <c r="B1993" s="26"/>
      <c r="C1993" s="27"/>
      <c r="D1993" s="31" t="s">
        <v>17</v>
      </c>
      <c r="E1993" s="28">
        <f>E1990*J1993</f>
        <v>-1702.4063240351543</v>
      </c>
      <c r="F1993" s="28">
        <f>F1990*J1993</f>
        <v>20751.605578907143</v>
      </c>
      <c r="G1993" s="28">
        <f>G1990*J1993</f>
        <v>12092.111826518912</v>
      </c>
      <c r="H1993" s="29">
        <f>H1990*J1993</f>
        <v>6957.0874283530748</v>
      </c>
      <c r="J1993" s="3">
        <f>K1993/K1991</f>
        <v>7.8333970194879615E-2</v>
      </c>
      <c r="K1993" s="3">
        <v>2.0499999999999998</v>
      </c>
    </row>
    <row r="1994" spans="1:11" ht="12.75" customHeight="1">
      <c r="A1994" s="25"/>
      <c r="B1994" s="26"/>
      <c r="C1994" s="27"/>
      <c r="D1994" s="31" t="s">
        <v>714</v>
      </c>
      <c r="E1994" s="28">
        <f>E1990*J1994</f>
        <v>-1868.4947458922427</v>
      </c>
      <c r="F1994" s="28">
        <f>F1990*J1994</f>
        <v>22776.152464654184</v>
      </c>
      <c r="G1994" s="28">
        <f>G1990*J1994</f>
        <v>13271.830053496369</v>
      </c>
      <c r="H1994" s="29">
        <f>H1990*J1994</f>
        <v>7635.8276652655713</v>
      </c>
      <c r="J1994" s="3">
        <f>K1994/K1991</f>
        <v>8.597630875047764E-2</v>
      </c>
      <c r="K1994" s="3">
        <v>2.25</v>
      </c>
    </row>
    <row r="1995" spans="1:11" ht="12.75" customHeight="1">
      <c r="A1995" s="25"/>
      <c r="B1995" s="26"/>
      <c r="C1995" s="27"/>
      <c r="D1995" s="31" t="s">
        <v>20</v>
      </c>
      <c r="E1995" s="28">
        <f>E1990*J1995</f>
        <v>-2433.1953802063426</v>
      </c>
      <c r="F1995" s="28">
        <f>F1990*J1995</f>
        <v>29659.611876194114</v>
      </c>
      <c r="G1995" s="28">
        <f>G1990*J1995</f>
        <v>17282.872025219716</v>
      </c>
      <c r="H1995" s="29">
        <f>H1990*J1995</f>
        <v>9943.5444707680545</v>
      </c>
      <c r="J1995" s="3">
        <f>K1995/K1991</f>
        <v>0.11196025983951088</v>
      </c>
      <c r="K1995" s="3">
        <v>2.93</v>
      </c>
    </row>
    <row r="1996" spans="1:11" ht="12.75" customHeight="1">
      <c r="A1996" s="25"/>
      <c r="B1996" s="26"/>
      <c r="C1996" s="27"/>
      <c r="D1996" s="31" t="s">
        <v>715</v>
      </c>
      <c r="E1996" s="28">
        <f>E1990*J1996</f>
        <v>-838.74653037829569</v>
      </c>
      <c r="F1996" s="28">
        <f>F1990*J1996</f>
        <v>10223.961773022545</v>
      </c>
      <c r="G1996" s="28">
        <f>G1990*J1996</f>
        <v>5957.5770462361479</v>
      </c>
      <c r="H1996" s="29">
        <f>H1990*J1996</f>
        <v>3427.6381964081006</v>
      </c>
      <c r="J1996" s="3">
        <f>K1996/K1991</f>
        <v>3.8593809705769963E-2</v>
      </c>
      <c r="K1996" s="3">
        <v>1.01</v>
      </c>
    </row>
    <row r="1997" spans="1:11" ht="12.75" customHeight="1">
      <c r="A1997" s="25"/>
      <c r="B1997" s="26"/>
      <c r="C1997" s="27"/>
      <c r="D1997" s="31" t="s">
        <v>716</v>
      </c>
      <c r="E1997" s="28">
        <f>E1990*J1997</f>
        <v>-788.92000382116908</v>
      </c>
      <c r="F1997" s="28">
        <f>F1990*J1997</f>
        <v>9616.5977072984333</v>
      </c>
      <c r="G1997" s="28">
        <f>G1990*J1997</f>
        <v>5603.6615781429109</v>
      </c>
      <c r="H1997" s="29">
        <f>H1990*J1997</f>
        <v>3224.0161253343522</v>
      </c>
      <c r="J1997" s="3">
        <f>K1997/K1991</f>
        <v>3.6301108139090557E-2</v>
      </c>
      <c r="K1997" s="3">
        <v>0.95</v>
      </c>
    </row>
    <row r="1998" spans="1:11" ht="12.75" customHeight="1">
      <c r="A1998" s="25"/>
      <c r="B1998" s="26"/>
      <c r="C1998" s="27"/>
      <c r="D1998" s="31" t="s">
        <v>22</v>
      </c>
      <c r="E1998" s="28">
        <f>E1990*J1998</f>
        <v>-157.78400076423384</v>
      </c>
      <c r="F1998" s="28">
        <f>F1990*J1998</f>
        <v>1923.3195414596867</v>
      </c>
      <c r="G1998" s="28">
        <f>G1990*J1998</f>
        <v>1120.7323156285822</v>
      </c>
      <c r="H1998" s="29">
        <f>H1990*J1998</f>
        <v>644.80322506687037</v>
      </c>
      <c r="J1998" s="3">
        <f>K1998/K1991</f>
        <v>7.2602216278181116E-3</v>
      </c>
      <c r="K1998" s="3">
        <v>0.19</v>
      </c>
    </row>
    <row r="1999" spans="1:11" ht="12.75" customHeight="1">
      <c r="A1999" s="25"/>
      <c r="B1999" s="26"/>
      <c r="C1999" s="27"/>
      <c r="D1999" s="31" t="s">
        <v>25</v>
      </c>
      <c r="E1999" s="28">
        <f>E1990*J1999</f>
        <v>-307.26358043561328</v>
      </c>
      <c r="F1999" s="28">
        <f>F1990*J1999</f>
        <v>3745.4117386320213</v>
      </c>
      <c r="G1999" s="28">
        <f>G1990*J1999</f>
        <v>2182.4787199082921</v>
      </c>
      <c r="H1999" s="29">
        <f>H1990*J1999</f>
        <v>1255.6694382881162</v>
      </c>
      <c r="J1999" s="3">
        <f>K1999/K1991</f>
        <v>1.4138326327856323E-2</v>
      </c>
      <c r="K1999" s="3">
        <v>0.37</v>
      </c>
    </row>
    <row r="2000" spans="1:11" ht="45">
      <c r="A2000" s="25"/>
      <c r="B2000" s="26"/>
      <c r="C2000" s="27"/>
      <c r="D2000" s="31" t="s">
        <v>717</v>
      </c>
      <c r="E2000" s="28">
        <f>E1990*J2000</f>
        <v>-7864.286774933129</v>
      </c>
      <c r="F2000" s="28">
        <f>F1990*J2000</f>
        <v>95862.295040122277</v>
      </c>
      <c r="G2000" s="28">
        <f>G1990*J2000</f>
        <v>55859.658047382502</v>
      </c>
      <c r="H2000" s="29">
        <f>H1990*J2000</f>
        <v>32138.350217806648</v>
      </c>
      <c r="J2000" s="3">
        <f>K2000/K1991</f>
        <v>0.36186473060756591</v>
      </c>
      <c r="K2000" s="3">
        <v>9.4700000000000006</v>
      </c>
    </row>
    <row r="2001" spans="1:11" ht="12.75" customHeight="1">
      <c r="A2001" s="25"/>
      <c r="B2001" s="26"/>
      <c r="C2001" s="27"/>
      <c r="D2001" s="31" t="s">
        <v>718</v>
      </c>
      <c r="E2001" s="28">
        <f>E1990*J2001</f>
        <v>-2325.237905999235</v>
      </c>
      <c r="F2001" s="28">
        <f>F1990*J2001</f>
        <v>28343.656400458538</v>
      </c>
      <c r="G2001" s="28">
        <f>G1990*J2001</f>
        <v>16516.055177684368</v>
      </c>
      <c r="H2001" s="29">
        <f>H1990*J2001</f>
        <v>9502.3633167749322</v>
      </c>
      <c r="J2001" s="3">
        <f>K2001/K1991</f>
        <v>0.10699273977837216</v>
      </c>
      <c r="K2001" s="37">
        <v>2.8</v>
      </c>
    </row>
    <row r="2002" spans="1:11" ht="12.75" customHeight="1">
      <c r="A2002" s="25"/>
      <c r="B2002" s="26"/>
      <c r="C2002" s="27"/>
      <c r="D2002" s="41" t="s">
        <v>26</v>
      </c>
      <c r="E2002" s="28" t="s">
        <v>741</v>
      </c>
      <c r="F2002" s="28">
        <v>286.86</v>
      </c>
      <c r="G2002" s="28"/>
      <c r="H2002" s="29" t="s">
        <v>742</v>
      </c>
    </row>
    <row r="2003" spans="1:11" ht="13.5" customHeight="1" thickBot="1">
      <c r="A2003" s="33"/>
      <c r="B2003" s="34"/>
      <c r="C2003" s="35"/>
      <c r="D2003" s="43" t="s">
        <v>29</v>
      </c>
      <c r="E2003" s="44"/>
      <c r="F2003" s="44" t="s">
        <v>493</v>
      </c>
      <c r="G2003" s="44"/>
      <c r="H2003" s="45" t="s">
        <v>493</v>
      </c>
    </row>
    <row r="2004" spans="1:11" customFormat="1" ht="15.75" thickBot="1">
      <c r="A2004" s="38"/>
      <c r="D2004" s="116"/>
      <c r="E2004" s="108"/>
      <c r="F2004" s="108"/>
      <c r="G2004" s="108"/>
      <c r="H2004" s="108"/>
    </row>
    <row r="2005" spans="1:11">
      <c r="A2005" s="13" t="s">
        <v>10</v>
      </c>
      <c r="B2005" s="14" t="s">
        <v>11</v>
      </c>
      <c r="C2005" s="39">
        <v>116</v>
      </c>
      <c r="D2005" s="40" t="s">
        <v>12</v>
      </c>
      <c r="E2005" s="55">
        <v>-14776.38</v>
      </c>
      <c r="F2005" s="17">
        <v>145381.01</v>
      </c>
      <c r="G2005" s="17">
        <v>70674.929999999993</v>
      </c>
      <c r="H2005" s="18">
        <v>59929.7</v>
      </c>
    </row>
    <row r="2006" spans="1:11" ht="12.75" customHeight="1">
      <c r="A2006" s="19"/>
      <c r="B2006" s="20"/>
      <c r="C2006" s="21"/>
      <c r="D2006" s="41" t="s">
        <v>13</v>
      </c>
      <c r="E2006" s="23"/>
      <c r="F2006" s="74">
        <v>420</v>
      </c>
      <c r="G2006" s="23"/>
      <c r="H2006" s="68">
        <v>420</v>
      </c>
    </row>
    <row r="2007" spans="1:11" ht="12.75" customHeight="1">
      <c r="A2007" s="25"/>
      <c r="B2007" s="26"/>
      <c r="C2007" s="27"/>
      <c r="D2007" s="41" t="s">
        <v>14</v>
      </c>
      <c r="E2007" s="28">
        <v>-13856.87</v>
      </c>
      <c r="F2007" s="28">
        <v>137961.01</v>
      </c>
      <c r="G2007" s="28">
        <v>70324.929999999993</v>
      </c>
      <c r="H2007" s="29">
        <v>53779.21</v>
      </c>
    </row>
    <row r="2008" spans="1:11" ht="12.75" customHeight="1">
      <c r="A2008" s="25"/>
      <c r="B2008" s="26"/>
      <c r="C2008" s="27"/>
      <c r="D2008" s="86" t="s">
        <v>15</v>
      </c>
      <c r="E2008" s="28"/>
      <c r="F2008" s="28"/>
      <c r="G2008" s="28"/>
      <c r="H2008" s="29"/>
      <c r="J2008" s="3">
        <f>J2009+J2010+J2011+J2012+J2013+J2014+J2015+J2016+J2017+J2018</f>
        <v>1</v>
      </c>
      <c r="K2008" s="3">
        <v>26.17</v>
      </c>
    </row>
    <row r="2009" spans="1:11" ht="22.5">
      <c r="A2009" s="25"/>
      <c r="B2009" s="26"/>
      <c r="C2009" s="27"/>
      <c r="D2009" s="31" t="s">
        <v>713</v>
      </c>
      <c r="E2009" s="28">
        <f>E2007*J2009</f>
        <v>-2197.4020061138708</v>
      </c>
      <c r="F2009" s="28">
        <f>F2007*J2009</f>
        <v>21877.653477264044</v>
      </c>
      <c r="G2009" s="28">
        <f>G2007*J2009</f>
        <v>11152.023672143674</v>
      </c>
      <c r="H2009" s="29">
        <f>H2007*J2009</f>
        <v>8528.2277990064958</v>
      </c>
      <c r="J2009" s="3">
        <f>K2009/K2008</f>
        <v>0.15857852502865877</v>
      </c>
      <c r="K2009" s="3">
        <v>4.1500000000000004</v>
      </c>
    </row>
    <row r="2010" spans="1:11" ht="12.75" customHeight="1">
      <c r="A2010" s="25"/>
      <c r="B2010" s="26"/>
      <c r="C2010" s="27"/>
      <c r="D2010" s="31" t="s">
        <v>17</v>
      </c>
      <c r="E2010" s="28">
        <f>E2007*J2010</f>
        <v>-1085.4636415743216</v>
      </c>
      <c r="F2010" s="28">
        <f>F2007*J2010</f>
        <v>10807.03364539549</v>
      </c>
      <c r="G2010" s="28">
        <f>G2007*J2010</f>
        <v>5508.8309705769943</v>
      </c>
      <c r="H2010" s="29">
        <f>H2007*J2010</f>
        <v>4212.7390332441719</v>
      </c>
      <c r="J2010" s="3">
        <f>K2010/K2008</f>
        <v>7.8333970194879615E-2</v>
      </c>
      <c r="K2010" s="3">
        <v>2.0499999999999998</v>
      </c>
    </row>
    <row r="2011" spans="1:11" ht="12.75" customHeight="1">
      <c r="A2011" s="25"/>
      <c r="B2011" s="26"/>
      <c r="C2011" s="27"/>
      <c r="D2011" s="31" t="s">
        <v>714</v>
      </c>
      <c r="E2011" s="28">
        <f>E2007*J2011</f>
        <v>-1191.3625334352312</v>
      </c>
      <c r="F2011" s="28">
        <f>F2007*J2011</f>
        <v>11861.378391287733</v>
      </c>
      <c r="G2011" s="28">
        <f>G2007*J2011</f>
        <v>6046.2778945357268</v>
      </c>
      <c r="H2011" s="29">
        <f>H2007*J2011</f>
        <v>4623.7379633167748</v>
      </c>
      <c r="J2011" s="3">
        <f>K2011/K2008</f>
        <v>8.597630875047764E-2</v>
      </c>
      <c r="K2011" s="3">
        <v>2.25</v>
      </c>
    </row>
    <row r="2012" spans="1:11" ht="12.75" customHeight="1">
      <c r="A2012" s="25"/>
      <c r="B2012" s="26"/>
      <c r="C2012" s="27"/>
      <c r="D2012" s="31" t="s">
        <v>20</v>
      </c>
      <c r="E2012" s="28">
        <f>E2007*J2012</f>
        <v>-1551.4187657623233</v>
      </c>
      <c r="F2012" s="28">
        <f>F2007*J2012</f>
        <v>15446.150527321361</v>
      </c>
      <c r="G2012" s="28">
        <f>G2007*J2012</f>
        <v>7873.5974359954134</v>
      </c>
      <c r="H2012" s="29">
        <f>H2007*J2012</f>
        <v>6021.134325563622</v>
      </c>
      <c r="J2012" s="3">
        <f>K2012/K2008</f>
        <v>0.11196025983951088</v>
      </c>
      <c r="K2012" s="3">
        <v>2.93</v>
      </c>
    </row>
    <row r="2013" spans="1:11" ht="12.75" customHeight="1">
      <c r="A2013" s="25"/>
      <c r="B2013" s="26"/>
      <c r="C2013" s="27"/>
      <c r="D2013" s="31" t="s">
        <v>715</v>
      </c>
      <c r="E2013" s="28">
        <f>E2007*J2013</f>
        <v>-534.78940389759271</v>
      </c>
      <c r="F2013" s="28">
        <f>F2007*J2013</f>
        <v>5324.4409667558275</v>
      </c>
      <c r="G2013" s="28">
        <f>G2007*J2013</f>
        <v>2714.1069659915929</v>
      </c>
      <c r="H2013" s="29">
        <f>H2007*J2013</f>
        <v>2075.5445968666409</v>
      </c>
      <c r="J2013" s="3">
        <f>K2013/K2008</f>
        <v>3.8593809705769963E-2</v>
      </c>
      <c r="K2013" s="3">
        <v>1.01</v>
      </c>
    </row>
    <row r="2014" spans="1:11" ht="12.75" customHeight="1">
      <c r="A2014" s="25"/>
      <c r="B2014" s="26"/>
      <c r="C2014" s="27"/>
      <c r="D2014" s="31" t="s">
        <v>716</v>
      </c>
      <c r="E2014" s="28">
        <f>E2007*J2014</f>
        <v>-503.01973633931982</v>
      </c>
      <c r="F2014" s="28">
        <f>F2007*J2014</f>
        <v>5008.1375429881537</v>
      </c>
      <c r="G2014" s="28">
        <f>G2007*J2014</f>
        <v>2552.8728888039736</v>
      </c>
      <c r="H2014" s="29">
        <f>H2007*J2014</f>
        <v>1952.2449178448603</v>
      </c>
      <c r="J2014" s="3">
        <f>K2014/K2008</f>
        <v>3.6301108139090557E-2</v>
      </c>
      <c r="K2014" s="3">
        <v>0.95</v>
      </c>
    </row>
    <row r="2015" spans="1:11" ht="12.75" customHeight="1">
      <c r="A2015" s="25"/>
      <c r="B2015" s="26"/>
      <c r="C2015" s="27"/>
      <c r="D2015" s="31" t="s">
        <v>22</v>
      </c>
      <c r="E2015" s="28">
        <f>E2007*J2015</f>
        <v>-100.60394726786396</v>
      </c>
      <c r="F2015" s="28">
        <f>F2007*J2015</f>
        <v>1001.6275085976308</v>
      </c>
      <c r="G2015" s="28">
        <f>G2007*J2015</f>
        <v>510.57457776079468</v>
      </c>
      <c r="H2015" s="29">
        <f>H2007*J2015</f>
        <v>390.44898356897204</v>
      </c>
      <c r="J2015" s="3">
        <f>K2015/K2008</f>
        <v>7.2602216278181116E-3</v>
      </c>
      <c r="K2015" s="3">
        <v>0.19</v>
      </c>
    </row>
    <row r="2016" spans="1:11" ht="12.75" customHeight="1">
      <c r="A2016" s="25"/>
      <c r="B2016" s="26"/>
      <c r="C2016" s="27"/>
      <c r="D2016" s="31" t="s">
        <v>25</v>
      </c>
      <c r="E2016" s="28">
        <f>E2007*J2016</f>
        <v>-195.91294994268247</v>
      </c>
      <c r="F2016" s="28">
        <f>F2007*J2016</f>
        <v>1950.5377799006496</v>
      </c>
      <c r="G2016" s="28">
        <f>G2007*J2016</f>
        <v>994.27680932365286</v>
      </c>
      <c r="H2016" s="29">
        <f>H2007*J2016</f>
        <v>760.34802063431403</v>
      </c>
      <c r="J2016" s="3">
        <f>K2016/K2008</f>
        <v>1.4138326327856323E-2</v>
      </c>
      <c r="K2016" s="3">
        <v>0.37</v>
      </c>
    </row>
    <row r="2017" spans="1:11" ht="45">
      <c r="A2017" s="25"/>
      <c r="B2017" s="26"/>
      <c r="C2017" s="27"/>
      <c r="D2017" s="31" t="s">
        <v>717</v>
      </c>
      <c r="E2017" s="28">
        <f>E2007*J2017</f>
        <v>-5014.3125296140624</v>
      </c>
      <c r="F2017" s="28">
        <f>F2007*J2017</f>
        <v>49923.223717997709</v>
      </c>
      <c r="G2017" s="28">
        <f>G2007*J2017</f>
        <v>25448.111849445926</v>
      </c>
      <c r="H2017" s="29">
        <f>H2007*J2017</f>
        <v>19460.799338937715</v>
      </c>
      <c r="J2017" s="3">
        <f>K2017/K2008</f>
        <v>0.36186473060756591</v>
      </c>
      <c r="K2017" s="3">
        <v>9.4700000000000006</v>
      </c>
    </row>
    <row r="2018" spans="1:11" ht="12.75" customHeight="1">
      <c r="A2018" s="25"/>
      <c r="B2018" s="26"/>
      <c r="C2018" s="27"/>
      <c r="D2018" s="31" t="s">
        <v>718</v>
      </c>
      <c r="E2018" s="28">
        <f>E2007*J2018</f>
        <v>-1482.584486052732</v>
      </c>
      <c r="F2018" s="28">
        <f>F2007*J2018</f>
        <v>14760.826442491401</v>
      </c>
      <c r="G2018" s="28">
        <f>G2007*J2018</f>
        <v>7524.2569354222369</v>
      </c>
      <c r="H2018" s="29">
        <f>H2007*J2018</f>
        <v>5753.9850210164295</v>
      </c>
      <c r="J2018" s="3">
        <f>K2018/K2008</f>
        <v>0.10699273977837216</v>
      </c>
      <c r="K2018" s="37">
        <v>2.8</v>
      </c>
    </row>
    <row r="2019" spans="1:11" ht="12.75" customHeight="1">
      <c r="A2019" s="25"/>
      <c r="B2019" s="26"/>
      <c r="C2019" s="27"/>
      <c r="D2019" s="41" t="s">
        <v>26</v>
      </c>
      <c r="E2019" s="59">
        <v>-919.51</v>
      </c>
      <c r="F2019" s="23"/>
      <c r="G2019" s="23"/>
      <c r="H2019" s="60">
        <v>-919.51</v>
      </c>
    </row>
    <row r="2020" spans="1:11" ht="13.5" customHeight="1" thickBot="1">
      <c r="A2020" s="33"/>
      <c r="B2020" s="34"/>
      <c r="C2020" s="35"/>
      <c r="D2020" s="43" t="s">
        <v>29</v>
      </c>
      <c r="E2020" s="44"/>
      <c r="F2020" s="44" t="s">
        <v>359</v>
      </c>
      <c r="G2020" s="102">
        <v>350</v>
      </c>
      <c r="H2020" s="45" t="s">
        <v>743</v>
      </c>
    </row>
    <row r="2021" spans="1:11" customFormat="1" ht="15.75" thickBot="1">
      <c r="A2021" s="38"/>
      <c r="D2021" s="116"/>
      <c r="E2021" s="108"/>
      <c r="F2021" s="108"/>
      <c r="G2021" s="108"/>
      <c r="H2021" s="108"/>
    </row>
    <row r="2022" spans="1:11">
      <c r="A2022" s="13" t="s">
        <v>10</v>
      </c>
      <c r="B2022" s="14" t="s">
        <v>11</v>
      </c>
      <c r="C2022" s="39" t="s">
        <v>744</v>
      </c>
      <c r="D2022" s="40" t="s">
        <v>12</v>
      </c>
      <c r="E2022" s="85">
        <v>-58001.63</v>
      </c>
      <c r="F2022" s="17">
        <v>285596.2</v>
      </c>
      <c r="G2022" s="17">
        <v>124073.09</v>
      </c>
      <c r="H2022" s="18">
        <v>103521.48</v>
      </c>
    </row>
    <row r="2023" spans="1:11" ht="12.75" customHeight="1">
      <c r="A2023" s="19"/>
      <c r="B2023" s="20"/>
      <c r="C2023" s="21"/>
      <c r="D2023" s="41" t="s">
        <v>13</v>
      </c>
      <c r="E2023" s="23"/>
      <c r="F2023" s="74">
        <v>480</v>
      </c>
      <c r="G2023" s="23"/>
      <c r="H2023" s="68">
        <v>480</v>
      </c>
    </row>
    <row r="2024" spans="1:11" ht="12.75" customHeight="1">
      <c r="A2024" s="25"/>
      <c r="B2024" s="26"/>
      <c r="C2024" s="27"/>
      <c r="D2024" s="41" t="s">
        <v>14</v>
      </c>
      <c r="E2024" s="94">
        <v>-54971.99</v>
      </c>
      <c r="F2024" s="23">
        <v>276611.32</v>
      </c>
      <c r="G2024" s="23">
        <v>124073.09</v>
      </c>
      <c r="H2024" s="24">
        <v>97566.24</v>
      </c>
    </row>
    <row r="2025" spans="1:11" ht="12.75" customHeight="1">
      <c r="A2025" s="25"/>
      <c r="B2025" s="26"/>
      <c r="C2025" s="27"/>
      <c r="D2025" s="86" t="s">
        <v>15</v>
      </c>
      <c r="E2025" s="23"/>
      <c r="F2025" s="23"/>
      <c r="G2025" s="23"/>
      <c r="H2025" s="24"/>
      <c r="J2025" s="3">
        <f>J2026+J2027+J2028+J2029+J2030+J2031+J2032+J2033+J2034+J2035</f>
        <v>1</v>
      </c>
      <c r="K2025" s="3">
        <v>26.17</v>
      </c>
    </row>
    <row r="2026" spans="1:11" ht="22.5">
      <c r="A2026" s="25"/>
      <c r="B2026" s="26"/>
      <c r="C2026" s="27"/>
      <c r="D2026" s="31" t="s">
        <v>713</v>
      </c>
      <c r="E2026" s="94">
        <f>E2024*J2026</f>
        <v>-8717.3770920901788</v>
      </c>
      <c r="F2026" s="94">
        <f>F2024*J2026</f>
        <v>43864.615131830338</v>
      </c>
      <c r="G2026" s="94">
        <f>G2024*J2026</f>
        <v>19675.327607948031</v>
      </c>
      <c r="H2026" s="103">
        <f>H2024*J2026</f>
        <v>15471.910431792128</v>
      </c>
      <c r="J2026" s="3">
        <f>K2026/K2025</f>
        <v>0.15857852502865877</v>
      </c>
      <c r="K2026" s="3">
        <v>4.1500000000000004</v>
      </c>
    </row>
    <row r="2027" spans="1:11" ht="12.75" customHeight="1">
      <c r="A2027" s="25"/>
      <c r="B2027" s="26"/>
      <c r="C2027" s="27"/>
      <c r="D2027" s="31" t="s">
        <v>17</v>
      </c>
      <c r="E2027" s="94">
        <f>E2024*J2027</f>
        <v>-4306.1742262132202</v>
      </c>
      <c r="F2027" s="94">
        <f>F2024*J2027</f>
        <v>21668.062896446307</v>
      </c>
      <c r="G2027" s="94">
        <f>G2024*J2027</f>
        <v>9719.1377340466152</v>
      </c>
      <c r="H2027" s="103">
        <f>H2024*J2027</f>
        <v>7642.7509361864713</v>
      </c>
      <c r="J2027" s="3">
        <f>K2027/K2025</f>
        <v>7.8333970194879615E-2</v>
      </c>
      <c r="K2027" s="3">
        <v>2.0499999999999998</v>
      </c>
    </row>
    <row r="2028" spans="1:11" ht="12.75" customHeight="1">
      <c r="A2028" s="25"/>
      <c r="B2028" s="26"/>
      <c r="C2028" s="27"/>
      <c r="D2028" s="31" t="s">
        <v>714</v>
      </c>
      <c r="E2028" s="28">
        <f>E2024*J2028</f>
        <v>-4726.2887848681694</v>
      </c>
      <c r="F2028" s="28">
        <f>F2024*J2028</f>
        <v>23782.02025219717</v>
      </c>
      <c r="G2028" s="28">
        <f>G2024*J2028</f>
        <v>10667.3462934658</v>
      </c>
      <c r="H2028" s="29">
        <f>H2024*J2028</f>
        <v>8388.385173863202</v>
      </c>
      <c r="J2028" s="3">
        <f>K2028/K2025</f>
        <v>8.597630875047764E-2</v>
      </c>
      <c r="K2028" s="3">
        <v>2.25</v>
      </c>
    </row>
    <row r="2029" spans="1:11" ht="12.75" customHeight="1">
      <c r="A2029" s="25"/>
      <c r="B2029" s="26"/>
      <c r="C2029" s="27"/>
      <c r="D2029" s="31" t="s">
        <v>20</v>
      </c>
      <c r="E2029" s="28">
        <f>E2024*J2029</f>
        <v>-6154.6782842949933</v>
      </c>
      <c r="F2029" s="28">
        <f>F2024*J2029</f>
        <v>30969.475261750096</v>
      </c>
      <c r="G2029" s="28">
        <f>G2024*J2029</f>
        <v>13891.25539549102</v>
      </c>
      <c r="H2029" s="29">
        <f>H2024*J2029</f>
        <v>10923.54158196408</v>
      </c>
      <c r="J2029" s="3">
        <f>K2029/K2025</f>
        <v>0.11196025983951088</v>
      </c>
      <c r="K2029" s="3">
        <v>2.93</v>
      </c>
    </row>
    <row r="2030" spans="1:11" ht="12.75" customHeight="1">
      <c r="A2030" s="25"/>
      <c r="B2030" s="26"/>
      <c r="C2030" s="27"/>
      <c r="D2030" s="31" t="s">
        <v>715</v>
      </c>
      <c r="E2030" s="28">
        <f>E2024*J2030</f>
        <v>-2121.5785212074893</v>
      </c>
      <c r="F2030" s="28">
        <f>F2024*J2030</f>
        <v>10675.484646541841</v>
      </c>
      <c r="G2030" s="28">
        <f>G2024*J2030</f>
        <v>4788.4532250668699</v>
      </c>
      <c r="H2030" s="29">
        <f>H2024*J2030</f>
        <v>3765.4529002674817</v>
      </c>
      <c r="J2030" s="3">
        <f>K2030/K2025</f>
        <v>3.8593809705769963E-2</v>
      </c>
      <c r="K2030" s="3">
        <v>1.01</v>
      </c>
    </row>
    <row r="2031" spans="1:11" ht="12.75" customHeight="1">
      <c r="A2031" s="25"/>
      <c r="B2031" s="26"/>
      <c r="C2031" s="27"/>
      <c r="D2031" s="31" t="s">
        <v>716</v>
      </c>
      <c r="E2031" s="28">
        <f>E2024*J2031</f>
        <v>-1995.5441536110047</v>
      </c>
      <c r="F2031" s="28">
        <f>F2024*J2031</f>
        <v>10041.297439816582</v>
      </c>
      <c r="G2031" s="28">
        <f>G2024*J2031</f>
        <v>4503.9906572411155</v>
      </c>
      <c r="H2031" s="29">
        <f>H2024*J2031</f>
        <v>3541.7626289644627</v>
      </c>
      <c r="J2031" s="3">
        <f>K2031/K2025</f>
        <v>3.6301108139090557E-2</v>
      </c>
      <c r="K2031" s="3">
        <v>0.95</v>
      </c>
    </row>
    <row r="2032" spans="1:11" ht="12.75" customHeight="1">
      <c r="A2032" s="25"/>
      <c r="B2032" s="26"/>
      <c r="C2032" s="27"/>
      <c r="D2032" s="31" t="s">
        <v>22</v>
      </c>
      <c r="E2032" s="28">
        <f>E2024*J2032</f>
        <v>-399.10883072220093</v>
      </c>
      <c r="F2032" s="28">
        <f>F2024*J2032</f>
        <v>2008.2594879633166</v>
      </c>
      <c r="G2032" s="28">
        <f>G2024*J2032</f>
        <v>900.79813144822299</v>
      </c>
      <c r="H2032" s="29">
        <f>H2024*J2032</f>
        <v>708.35252579289261</v>
      </c>
      <c r="J2032" s="3">
        <f>K2032/K2025</f>
        <v>7.2602216278181116E-3</v>
      </c>
      <c r="K2032" s="3">
        <v>0.19</v>
      </c>
    </row>
    <row r="2033" spans="1:11" ht="12.75" customHeight="1">
      <c r="A2033" s="25"/>
      <c r="B2033" s="26"/>
      <c r="C2033" s="27"/>
      <c r="D2033" s="31" t="s">
        <v>25</v>
      </c>
      <c r="E2033" s="28">
        <f>E2024*J2033</f>
        <v>-777.21193351165448</v>
      </c>
      <c r="F2033" s="28">
        <f>F2024*J2033</f>
        <v>3910.8211081390905</v>
      </c>
      <c r="G2033" s="28">
        <f>G2024*J2033</f>
        <v>1754.1858349254871</v>
      </c>
      <c r="H2033" s="29">
        <f>H2024*J2033</f>
        <v>1379.4233397019489</v>
      </c>
      <c r="J2033" s="3">
        <f>K2033/K2025</f>
        <v>1.4138326327856323E-2</v>
      </c>
      <c r="K2033" s="3">
        <v>0.37</v>
      </c>
    </row>
    <row r="2034" spans="1:11" ht="45">
      <c r="A2034" s="25"/>
      <c r="B2034" s="26"/>
      <c r="C2034" s="27"/>
      <c r="D2034" s="31" t="s">
        <v>717</v>
      </c>
      <c r="E2034" s="28">
        <f>E2024*J2034</f>
        <v>-19892.424352311806</v>
      </c>
      <c r="F2034" s="28">
        <f>F2024*J2034</f>
        <v>100095.8807948032</v>
      </c>
      <c r="G2034" s="28">
        <f>G2024*J2034</f>
        <v>44897.675288498278</v>
      </c>
      <c r="H2034" s="29">
        <f>H2024*J2034</f>
        <v>35305.781153993121</v>
      </c>
      <c r="J2034" s="3">
        <f>K2034/K2025</f>
        <v>0.36186473060756591</v>
      </c>
      <c r="K2034" s="3">
        <v>9.4700000000000006</v>
      </c>
    </row>
    <row r="2035" spans="1:11" ht="12.75" customHeight="1">
      <c r="A2035" s="25"/>
      <c r="B2035" s="26"/>
      <c r="C2035" s="27"/>
      <c r="D2035" s="31" t="s">
        <v>718</v>
      </c>
      <c r="E2035" s="28">
        <f>E2024*J2035</f>
        <v>-5881.6038211692767</v>
      </c>
      <c r="F2035" s="28">
        <f>F2024*J2035</f>
        <v>29595.402980512034</v>
      </c>
      <c r="G2035" s="28">
        <f>G2024*J2035</f>
        <v>13274.919831868548</v>
      </c>
      <c r="H2035" s="29">
        <f>H2024*J2035</f>
        <v>10438.879327474206</v>
      </c>
      <c r="J2035" s="3">
        <f>K2035/K2025</f>
        <v>0.10699273977837216</v>
      </c>
      <c r="K2035" s="37">
        <v>2.8</v>
      </c>
    </row>
    <row r="2036" spans="1:11" ht="12.75" customHeight="1">
      <c r="A2036" s="25"/>
      <c r="B2036" s="26"/>
      <c r="C2036" s="27"/>
      <c r="D2036" s="41" t="s">
        <v>26</v>
      </c>
      <c r="E2036" s="28" t="s">
        <v>745</v>
      </c>
      <c r="F2036" s="28">
        <v>504.88</v>
      </c>
      <c r="G2036" s="28"/>
      <c r="H2036" s="29" t="s">
        <v>746</v>
      </c>
    </row>
    <row r="2037" spans="1:11" ht="13.5" customHeight="1" thickBot="1">
      <c r="A2037" s="33"/>
      <c r="B2037" s="34"/>
      <c r="C2037" s="35"/>
      <c r="D2037" s="43" t="s">
        <v>29</v>
      </c>
      <c r="E2037" s="57"/>
      <c r="F2037" s="57" t="s">
        <v>248</v>
      </c>
      <c r="G2037" s="57"/>
      <c r="H2037" s="58" t="s">
        <v>248</v>
      </c>
    </row>
    <row r="2038" spans="1:11" customFormat="1" ht="15.75" thickBot="1">
      <c r="A2038" s="38"/>
      <c r="D2038" s="116"/>
      <c r="E2038" s="108"/>
      <c r="F2038" s="108"/>
      <c r="G2038" s="108"/>
      <c r="H2038" s="108"/>
    </row>
    <row r="2039" spans="1:11">
      <c r="A2039" s="13" t="s">
        <v>10</v>
      </c>
      <c r="B2039" s="14" t="s">
        <v>11</v>
      </c>
      <c r="C2039" s="39" t="s">
        <v>747</v>
      </c>
      <c r="D2039" s="40" t="s">
        <v>12</v>
      </c>
      <c r="E2039" s="55">
        <v>-16773.939999999999</v>
      </c>
      <c r="F2039" s="17">
        <v>292364.57</v>
      </c>
      <c r="G2039" s="17">
        <v>186023.05</v>
      </c>
      <c r="H2039" s="18">
        <v>89567.58</v>
      </c>
    </row>
    <row r="2040" spans="1:11" ht="12.75" customHeight="1">
      <c r="A2040" s="19"/>
      <c r="B2040" s="20"/>
      <c r="C2040" s="21"/>
      <c r="D2040" s="41" t="s">
        <v>13</v>
      </c>
      <c r="E2040" s="23"/>
      <c r="F2040" s="74">
        <v>900</v>
      </c>
      <c r="G2040" s="74">
        <v>60</v>
      </c>
      <c r="H2040" s="68">
        <v>840</v>
      </c>
    </row>
    <row r="2041" spans="1:11" ht="12.75" customHeight="1">
      <c r="A2041" s="25"/>
      <c r="B2041" s="26"/>
      <c r="C2041" s="27"/>
      <c r="D2041" s="41" t="s">
        <v>14</v>
      </c>
      <c r="E2041" s="28">
        <v>-16773.939999999999</v>
      </c>
      <c r="F2041" s="28">
        <v>276464.57</v>
      </c>
      <c r="G2041" s="28">
        <v>181963.05</v>
      </c>
      <c r="H2041" s="29">
        <v>77727.58</v>
      </c>
    </row>
    <row r="2042" spans="1:11" ht="12.75" customHeight="1">
      <c r="A2042" s="25"/>
      <c r="B2042" s="26"/>
      <c r="C2042" s="27"/>
      <c r="D2042" s="86" t="s">
        <v>15</v>
      </c>
      <c r="E2042" s="28"/>
      <c r="F2042" s="28"/>
      <c r="G2042" s="28"/>
      <c r="H2042" s="29"/>
      <c r="J2042" s="3">
        <f>J2043+J2044+J2045+J2046+J2047+J2048+J2049+J2050+J2051+J2052</f>
        <v>1</v>
      </c>
      <c r="K2042" s="3">
        <v>26.17</v>
      </c>
    </row>
    <row r="2043" spans="1:11" ht="22.5">
      <c r="A2043" s="25"/>
      <c r="B2043" s="26"/>
      <c r="C2043" s="27"/>
      <c r="D2043" s="31" t="s">
        <v>713</v>
      </c>
      <c r="E2043" s="28">
        <f>E2041*J2043</f>
        <v>-2659.9866641192202</v>
      </c>
      <c r="F2043" s="28">
        <f>F2041*J2043</f>
        <v>43841.343733282381</v>
      </c>
      <c r="G2043" s="28">
        <f>G2041*J2043</f>
        <v>28855.432078716083</v>
      </c>
      <c r="H2043" s="29">
        <f>H2041*J2043</f>
        <v>12325.924990447076</v>
      </c>
      <c r="J2043" s="3">
        <f>K2043/K2042</f>
        <v>0.15857852502865877</v>
      </c>
      <c r="K2043" s="3">
        <v>4.1500000000000004</v>
      </c>
    </row>
    <row r="2044" spans="1:11" ht="12.75" customHeight="1">
      <c r="A2044" s="25"/>
      <c r="B2044" s="26"/>
      <c r="C2044" s="27"/>
      <c r="D2044" s="31" t="s">
        <v>17</v>
      </c>
      <c r="E2044" s="28">
        <f>E2041*J2044</f>
        <v>-1313.9693160106988</v>
      </c>
      <c r="F2044" s="28">
        <f>F2041*J2044</f>
        <v>21656.56738632021</v>
      </c>
      <c r="G2044" s="28">
        <f>G2041*J2044</f>
        <v>14253.888135269388</v>
      </c>
      <c r="H2044" s="29">
        <f>H2041*J2044</f>
        <v>6088.7099350401213</v>
      </c>
      <c r="J2044" s="3">
        <f>K2044/K2042</f>
        <v>7.8333970194879615E-2</v>
      </c>
      <c r="K2044" s="3">
        <v>2.0499999999999998</v>
      </c>
    </row>
    <row r="2045" spans="1:11" ht="12.75" customHeight="1">
      <c r="A2045" s="25"/>
      <c r="B2045" s="26"/>
      <c r="C2045" s="27"/>
      <c r="D2045" s="31" t="s">
        <v>714</v>
      </c>
      <c r="E2045" s="94">
        <f>E2041*J2045</f>
        <v>-1442.1614444019867</v>
      </c>
      <c r="F2045" s="94">
        <f>F2041*J2045</f>
        <v>23769.403228888037</v>
      </c>
      <c r="G2045" s="94">
        <f>G2041*J2045</f>
        <v>15644.511367978599</v>
      </c>
      <c r="H2045" s="103">
        <f>H2041*J2045</f>
        <v>6682.7304165074511</v>
      </c>
      <c r="J2045" s="3">
        <f>K2045/K2042</f>
        <v>8.597630875047764E-2</v>
      </c>
      <c r="K2045" s="3">
        <v>2.25</v>
      </c>
    </row>
    <row r="2046" spans="1:11" ht="12.75" customHeight="1">
      <c r="A2046" s="25"/>
      <c r="B2046" s="26"/>
      <c r="C2046" s="27"/>
      <c r="D2046" s="31" t="s">
        <v>20</v>
      </c>
      <c r="E2046" s="28">
        <f>E2041*J2046</f>
        <v>-1878.0146809323651</v>
      </c>
      <c r="F2046" s="28">
        <f>F2041*J2046</f>
        <v>30953.045093618646</v>
      </c>
      <c r="G2046" s="28">
        <f>G2041*J2046</f>
        <v>20372.630359189909</v>
      </c>
      <c r="H2046" s="29">
        <f>H2041*J2046</f>
        <v>8702.4000534963689</v>
      </c>
      <c r="J2046" s="3">
        <f>K2046/K2042</f>
        <v>0.11196025983951088</v>
      </c>
      <c r="K2046" s="3">
        <v>2.93</v>
      </c>
    </row>
    <row r="2047" spans="1:11" ht="12.75" customHeight="1">
      <c r="A2047" s="25"/>
      <c r="B2047" s="26"/>
      <c r="C2047" s="27"/>
      <c r="D2047" s="31" t="s">
        <v>715</v>
      </c>
      <c r="E2047" s="28">
        <f>E2041*J2047</f>
        <v>-647.37024837600302</v>
      </c>
      <c r="F2047" s="28">
        <f>F2041*J2047</f>
        <v>10669.82100496752</v>
      </c>
      <c r="G2047" s="28">
        <f>G2041*J2047</f>
        <v>7022.647325181505</v>
      </c>
      <c r="H2047" s="29">
        <f>H2041*J2047</f>
        <v>2999.8034314100114</v>
      </c>
      <c r="J2047" s="3">
        <f>K2047/K2042</f>
        <v>3.8593809705769963E-2</v>
      </c>
      <c r="K2047" s="3">
        <v>1.01</v>
      </c>
    </row>
    <row r="2048" spans="1:11" ht="12.75" customHeight="1">
      <c r="A2048" s="25"/>
      <c r="B2048" s="26"/>
      <c r="C2048" s="27"/>
      <c r="D2048" s="31" t="s">
        <v>716</v>
      </c>
      <c r="E2048" s="28">
        <f>E2041*J2048</f>
        <v>-608.91260985861663</v>
      </c>
      <c r="F2048" s="28">
        <f>F2041*J2048</f>
        <v>10035.970252197172</v>
      </c>
      <c r="G2048" s="28">
        <f>G2041*J2048</f>
        <v>6605.4603553687411</v>
      </c>
      <c r="H2048" s="29">
        <f>H2041*J2048</f>
        <v>2821.5972869698126</v>
      </c>
      <c r="J2048" s="3">
        <f>K2048/K2042</f>
        <v>3.6301108139090557E-2</v>
      </c>
      <c r="K2048" s="3">
        <v>0.95</v>
      </c>
    </row>
    <row r="2049" spans="1:11" ht="12.75" customHeight="1">
      <c r="A2049" s="25"/>
      <c r="B2049" s="26"/>
      <c r="C2049" s="27"/>
      <c r="D2049" s="31" t="s">
        <v>22</v>
      </c>
      <c r="E2049" s="28">
        <f>E2041*J2049</f>
        <v>-121.78252197172333</v>
      </c>
      <c r="F2049" s="28">
        <f>F2041*J2049</f>
        <v>2007.1940504394342</v>
      </c>
      <c r="G2049" s="28">
        <f>G2041*J2049</f>
        <v>1321.0920710737485</v>
      </c>
      <c r="H2049" s="29">
        <f>H2041*J2049</f>
        <v>564.31945739396247</v>
      </c>
      <c r="J2049" s="3">
        <f>K2049/K2042</f>
        <v>7.2602216278181116E-3</v>
      </c>
      <c r="K2049" s="3">
        <v>0.19</v>
      </c>
    </row>
    <row r="2050" spans="1:11" ht="12.75" customHeight="1">
      <c r="A2050" s="25"/>
      <c r="B2050" s="26"/>
      <c r="C2050" s="27"/>
      <c r="D2050" s="31" t="s">
        <v>25</v>
      </c>
      <c r="E2050" s="28">
        <f>E2041*J2050</f>
        <v>-237.15543752388228</v>
      </c>
      <c r="F2050" s="28">
        <f>F2041*J2050</f>
        <v>3908.7463087504775</v>
      </c>
      <c r="G2050" s="28">
        <f>G2041*J2050</f>
        <v>2572.6529805120363</v>
      </c>
      <c r="H2050" s="29">
        <f>H2041*J2050</f>
        <v>1098.9378907145585</v>
      </c>
      <c r="J2050" s="3">
        <f>K2050/K2042</f>
        <v>1.4138326327856323E-2</v>
      </c>
      <c r="K2050" s="3">
        <v>0.37</v>
      </c>
    </row>
    <row r="2051" spans="1:11" ht="45">
      <c r="A2051" s="25"/>
      <c r="B2051" s="26"/>
      <c r="C2051" s="27"/>
      <c r="D2051" s="31" t="s">
        <v>717</v>
      </c>
      <c r="E2051" s="28">
        <f>E2041*J2051</f>
        <v>-6069.8972793274734</v>
      </c>
      <c r="F2051" s="28">
        <f>F2041*J2051</f>
        <v>100042.77714558654</v>
      </c>
      <c r="G2051" s="28">
        <f>G2041*J2051</f>
        <v>65846.010068781048</v>
      </c>
      <c r="H2051" s="29">
        <f>H2041*J2051</f>
        <v>28126.86979747803</v>
      </c>
      <c r="J2051" s="3">
        <f>K2051/K2042</f>
        <v>0.36186473060756591</v>
      </c>
      <c r="K2051" s="3">
        <v>9.4700000000000006</v>
      </c>
    </row>
    <row r="2052" spans="1:11" ht="12.75" customHeight="1">
      <c r="A2052" s="25"/>
      <c r="B2052" s="26"/>
      <c r="C2052" s="27"/>
      <c r="D2052" s="31" t="s">
        <v>718</v>
      </c>
      <c r="E2052" s="28">
        <f>E2041*J2052</f>
        <v>-1794.6897974780277</v>
      </c>
      <c r="F2052" s="28">
        <f>F2041*J2052</f>
        <v>29579.701795949557</v>
      </c>
      <c r="G2052" s="28">
        <f>G2041*J2052</f>
        <v>19468.72525792892</v>
      </c>
      <c r="H2052" s="29">
        <f>H2041*J2052</f>
        <v>8316.2867405426041</v>
      </c>
      <c r="J2052" s="3">
        <f>K2052/K2042</f>
        <v>0.10699273977837216</v>
      </c>
      <c r="K2052" s="37">
        <v>2.8</v>
      </c>
    </row>
    <row r="2053" spans="1:11" ht="13.5" customHeight="1" thickBot="1">
      <c r="A2053" s="33"/>
      <c r="B2053" s="34"/>
      <c r="C2053" s="35"/>
      <c r="D2053" s="43" t="s">
        <v>29</v>
      </c>
      <c r="E2053" s="57"/>
      <c r="F2053" s="57" t="s">
        <v>616</v>
      </c>
      <c r="G2053" s="57" t="s">
        <v>232</v>
      </c>
      <c r="H2053" s="58" t="s">
        <v>493</v>
      </c>
    </row>
    <row r="2054" spans="1:11" customFormat="1" ht="15.75" thickBot="1">
      <c r="A2054" s="38"/>
      <c r="D2054" s="116"/>
      <c r="E2054" s="108"/>
      <c r="F2054" s="108"/>
      <c r="G2054" s="108"/>
      <c r="H2054" s="108"/>
    </row>
    <row r="2055" spans="1:11">
      <c r="A2055" s="13" t="s">
        <v>10</v>
      </c>
      <c r="B2055" s="14" t="s">
        <v>11</v>
      </c>
      <c r="C2055" s="39">
        <v>117</v>
      </c>
      <c r="D2055" s="40" t="s">
        <v>12</v>
      </c>
      <c r="E2055" s="85">
        <v>-12527.72</v>
      </c>
      <c r="F2055" s="17">
        <v>143203.69</v>
      </c>
      <c r="G2055" s="17">
        <v>90587.22</v>
      </c>
      <c r="H2055" s="18">
        <v>40088.75</v>
      </c>
    </row>
    <row r="2056" spans="1:11" ht="12.75" customHeight="1">
      <c r="A2056" s="19"/>
      <c r="B2056" s="20"/>
      <c r="C2056" s="21"/>
      <c r="D2056" s="41" t="s">
        <v>13</v>
      </c>
      <c r="E2056" s="23"/>
      <c r="F2056" s="74">
        <v>360</v>
      </c>
      <c r="G2056" s="74">
        <v>60</v>
      </c>
      <c r="H2056" s="68">
        <v>300</v>
      </c>
    </row>
    <row r="2057" spans="1:11" ht="12.75" customHeight="1">
      <c r="A2057" s="25"/>
      <c r="B2057" s="26"/>
      <c r="C2057" s="27"/>
      <c r="D2057" s="41" t="s">
        <v>14</v>
      </c>
      <c r="E2057" s="94">
        <v>-12527.72</v>
      </c>
      <c r="F2057" s="23">
        <v>136843.69</v>
      </c>
      <c r="G2057" s="23">
        <v>89527.22</v>
      </c>
      <c r="H2057" s="24">
        <v>34788.75</v>
      </c>
    </row>
    <row r="2058" spans="1:11" ht="12.75" customHeight="1">
      <c r="A2058" s="25"/>
      <c r="B2058" s="26"/>
      <c r="C2058" s="27"/>
      <c r="D2058" s="86" t="s">
        <v>15</v>
      </c>
      <c r="E2058" s="23"/>
      <c r="F2058" s="23"/>
      <c r="G2058" s="23"/>
      <c r="H2058" s="24"/>
      <c r="J2058" s="3">
        <f>J2059+J2060+J2061+J2062+J2063+J2064+J2065+J2066+J2067+J2068</f>
        <v>1</v>
      </c>
      <c r="K2058" s="3">
        <v>26.17</v>
      </c>
    </row>
    <row r="2059" spans="1:11" ht="22.5">
      <c r="A2059" s="25"/>
      <c r="B2059" s="26"/>
      <c r="C2059" s="27"/>
      <c r="D2059" s="31" t="s">
        <v>713</v>
      </c>
      <c r="E2059" s="94">
        <f>E2057*J2059</f>
        <v>-1986.6273595720288</v>
      </c>
      <c r="F2059" s="94">
        <f>F2057*J2059</f>
        <v>21700.470519679024</v>
      </c>
      <c r="G2059" s="94">
        <f>G2057*J2059</f>
        <v>14197.09449751624</v>
      </c>
      <c r="H2059" s="103">
        <f>H2057*J2059</f>
        <v>5516.7486625907532</v>
      </c>
      <c r="J2059" s="3">
        <f>K2059/K2058</f>
        <v>0.15857852502865877</v>
      </c>
      <c r="K2059" s="3">
        <v>4.1500000000000004</v>
      </c>
    </row>
    <row r="2060" spans="1:11" ht="12.75" customHeight="1">
      <c r="A2060" s="25"/>
      <c r="B2060" s="26"/>
      <c r="C2060" s="27"/>
      <c r="D2060" s="31" t="s">
        <v>17</v>
      </c>
      <c r="E2060" s="94">
        <f>E2057*J2060</f>
        <v>-981.34604508979726</v>
      </c>
      <c r="F2060" s="94">
        <f>F2057*J2060</f>
        <v>10719.509533817345</v>
      </c>
      <c r="G2060" s="94">
        <f>G2057*J2060</f>
        <v>7013.0225831104299</v>
      </c>
      <c r="H2060" s="103">
        <f>H2057*J2060</f>
        <v>2725.1409056171183</v>
      </c>
      <c r="J2060" s="3">
        <f>K2060/K2058</f>
        <v>7.8333970194879615E-2</v>
      </c>
      <c r="K2060" s="3">
        <v>2.0499999999999998</v>
      </c>
    </row>
    <row r="2061" spans="1:11" ht="12.75" customHeight="1">
      <c r="A2061" s="25"/>
      <c r="B2061" s="26"/>
      <c r="C2061" s="27"/>
      <c r="D2061" s="31" t="s">
        <v>714</v>
      </c>
      <c r="E2061" s="94">
        <f>E2057*J2061</f>
        <v>-1077.0871226595336</v>
      </c>
      <c r="F2061" s="94">
        <f>F2057*J2061</f>
        <v>11765.31534199465</v>
      </c>
      <c r="G2061" s="94">
        <f>G2057*J2061</f>
        <v>7697.2199082919369</v>
      </c>
      <c r="H2061" s="103">
        <f>H2057*J2061</f>
        <v>2991.0083110431788</v>
      </c>
      <c r="J2061" s="3">
        <f>K2061/K2058</f>
        <v>8.597630875047764E-2</v>
      </c>
      <c r="K2061" s="3">
        <v>2.25</v>
      </c>
    </row>
    <row r="2062" spans="1:11" ht="12.75" customHeight="1">
      <c r="A2062" s="25"/>
      <c r="B2062" s="26"/>
      <c r="C2062" s="27"/>
      <c r="D2062" s="31" t="s">
        <v>20</v>
      </c>
      <c r="E2062" s="94">
        <f>E2057*J2062</f>
        <v>-1402.6067863966373</v>
      </c>
      <c r="F2062" s="94">
        <f>F2057*J2062</f>
        <v>15321.055089797477</v>
      </c>
      <c r="G2062" s="94">
        <f>G2057*J2062</f>
        <v>10023.490813909055</v>
      </c>
      <c r="H2062" s="103">
        <f>H2057*J2062</f>
        <v>3894.9574894917841</v>
      </c>
      <c r="J2062" s="3">
        <f>K2062/K2058</f>
        <v>0.11196025983951088</v>
      </c>
      <c r="K2062" s="3">
        <v>2.93</v>
      </c>
    </row>
    <row r="2063" spans="1:11" ht="12.75" customHeight="1">
      <c r="A2063" s="25"/>
      <c r="B2063" s="26"/>
      <c r="C2063" s="27"/>
      <c r="D2063" s="31" t="s">
        <v>715</v>
      </c>
      <c r="E2063" s="28">
        <f>E2057*J2063</f>
        <v>-483.49244172716845</v>
      </c>
      <c r="F2063" s="28">
        <f>F2057*J2063</f>
        <v>5281.3193312953763</v>
      </c>
      <c r="G2063" s="28">
        <f>G2057*J2063</f>
        <v>3455.1964921666026</v>
      </c>
      <c r="H2063" s="29">
        <f>H2057*J2063</f>
        <v>1342.6303974016048</v>
      </c>
      <c r="J2063" s="3">
        <f>K2063/K2058</f>
        <v>3.8593809705769963E-2</v>
      </c>
      <c r="K2063" s="3">
        <v>1.01</v>
      </c>
    </row>
    <row r="2064" spans="1:11" ht="12.75" customHeight="1">
      <c r="A2064" s="25"/>
      <c r="B2064" s="26"/>
      <c r="C2064" s="27"/>
      <c r="D2064" s="31" t="s">
        <v>716</v>
      </c>
      <c r="E2064" s="28">
        <f>E2057*J2064</f>
        <v>-454.77011845624753</v>
      </c>
      <c r="F2064" s="28">
        <f>F2057*J2064</f>
        <v>4967.5775888421849</v>
      </c>
      <c r="G2064" s="28">
        <f>G2057*J2064</f>
        <v>3249.9372946121512</v>
      </c>
      <c r="H2064" s="29">
        <f>H2057*J2064</f>
        <v>1262.8701757737865</v>
      </c>
      <c r="J2064" s="3">
        <f>K2064/K2058</f>
        <v>3.6301108139090557E-2</v>
      </c>
      <c r="K2064" s="3">
        <v>0.95</v>
      </c>
    </row>
    <row r="2065" spans="1:11" ht="12.75" customHeight="1">
      <c r="A2065" s="25"/>
      <c r="B2065" s="26"/>
      <c r="C2065" s="27"/>
      <c r="D2065" s="31" t="s">
        <v>22</v>
      </c>
      <c r="E2065" s="28">
        <f>E2057*J2065</f>
        <v>-90.954023691249503</v>
      </c>
      <c r="F2065" s="28">
        <f>F2057*J2065</f>
        <v>993.51551776843701</v>
      </c>
      <c r="G2065" s="28">
        <f>G2057*J2065</f>
        <v>649.98745892243016</v>
      </c>
      <c r="H2065" s="29">
        <f>H2057*J2065</f>
        <v>252.57403515475733</v>
      </c>
      <c r="J2065" s="3">
        <f>K2065/K2058</f>
        <v>7.2602216278181116E-3</v>
      </c>
      <c r="K2065" s="3">
        <v>0.19</v>
      </c>
    </row>
    <row r="2066" spans="1:11" ht="12.75" customHeight="1">
      <c r="A2066" s="25"/>
      <c r="B2066" s="26"/>
      <c r="C2066" s="27"/>
      <c r="D2066" s="31" t="s">
        <v>25</v>
      </c>
      <c r="E2066" s="28">
        <f>E2057*J2066</f>
        <v>-177.1209935040122</v>
      </c>
      <c r="F2066" s="28">
        <f>F2057*J2066</f>
        <v>1934.7407451280092</v>
      </c>
      <c r="G2066" s="28">
        <f>G2057*J2066</f>
        <v>1265.7650515857852</v>
      </c>
      <c r="H2066" s="29">
        <f>H2057*J2066</f>
        <v>491.85470003821166</v>
      </c>
      <c r="J2066" s="3">
        <f>K2066/K2058</f>
        <v>1.4138326327856323E-2</v>
      </c>
      <c r="K2066" s="3">
        <v>0.37</v>
      </c>
    </row>
    <row r="2067" spans="1:11" ht="45">
      <c r="A2067" s="25"/>
      <c r="B2067" s="26"/>
      <c r="C2067" s="27"/>
      <c r="D2067" s="31" t="s">
        <v>717</v>
      </c>
      <c r="E2067" s="28">
        <f>E2057*J2067</f>
        <v>-4533.3400229270155</v>
      </c>
      <c r="F2067" s="28">
        <f>F2057*J2067</f>
        <v>49518.905017195262</v>
      </c>
      <c r="G2067" s="28">
        <f>G2057*J2067</f>
        <v>32396.743347344287</v>
      </c>
      <c r="H2067" s="29">
        <f>H2057*J2067</f>
        <v>12588.821646923958</v>
      </c>
      <c r="J2067" s="3">
        <f>K2067/K2058</f>
        <v>0.36186473060756591</v>
      </c>
      <c r="K2067" s="3">
        <v>9.4700000000000006</v>
      </c>
    </row>
    <row r="2068" spans="1:11" ht="12.75" customHeight="1">
      <c r="A2068" s="25"/>
      <c r="B2068" s="26"/>
      <c r="C2068" s="27"/>
      <c r="D2068" s="31" t="s">
        <v>718</v>
      </c>
      <c r="E2068" s="94">
        <f>E2057*J2068</f>
        <v>-1340.3750859763084</v>
      </c>
      <c r="F2068" s="94">
        <f>F2057*J2068</f>
        <v>14641.281314482228</v>
      </c>
      <c r="G2068" s="94">
        <f>G2057*J2068</f>
        <v>9578.7625525410767</v>
      </c>
      <c r="H2068" s="103">
        <f>H2057*J2068</f>
        <v>3722.1436759648445</v>
      </c>
      <c r="J2068" s="3">
        <f>K2068/K2058</f>
        <v>0.10699273977837216</v>
      </c>
      <c r="K2068" s="37">
        <v>2.8</v>
      </c>
    </row>
    <row r="2069" spans="1:11" ht="13.5" customHeight="1" thickBot="1">
      <c r="A2069" s="33"/>
      <c r="B2069" s="34"/>
      <c r="C2069" s="35"/>
      <c r="D2069" s="43" t="s">
        <v>29</v>
      </c>
      <c r="E2069" s="44"/>
      <c r="F2069" s="44" t="s">
        <v>240</v>
      </c>
      <c r="G2069" s="44" t="s">
        <v>34</v>
      </c>
      <c r="H2069" s="45" t="s">
        <v>239</v>
      </c>
    </row>
    <row r="2070" spans="1:11" customFormat="1" ht="15.75" thickBot="1">
      <c r="A2070" s="38"/>
      <c r="D2070" s="116"/>
      <c r="E2070" s="108"/>
      <c r="F2070" s="108"/>
      <c r="G2070" s="108"/>
      <c r="H2070" s="108"/>
    </row>
    <row r="2071" spans="1:11">
      <c r="A2071" s="13" t="s">
        <v>10</v>
      </c>
      <c r="B2071" s="14" t="s">
        <v>11</v>
      </c>
      <c r="C2071" s="39" t="s">
        <v>748</v>
      </c>
      <c r="D2071" s="40" t="s">
        <v>12</v>
      </c>
      <c r="E2071" s="85">
        <v>-40650.480000000003</v>
      </c>
      <c r="F2071" s="17">
        <v>281584.7</v>
      </c>
      <c r="G2071" s="17">
        <v>144847.85</v>
      </c>
      <c r="H2071" s="18">
        <v>96086.37</v>
      </c>
    </row>
    <row r="2072" spans="1:11" ht="12.75" customHeight="1">
      <c r="A2072" s="19"/>
      <c r="B2072" s="20"/>
      <c r="C2072" s="21"/>
      <c r="D2072" s="41" t="s">
        <v>13</v>
      </c>
      <c r="E2072" s="23"/>
      <c r="F2072" s="74">
        <v>660</v>
      </c>
      <c r="G2072" s="74"/>
      <c r="H2072" s="68">
        <v>660</v>
      </c>
    </row>
    <row r="2073" spans="1:11" ht="12.75" customHeight="1">
      <c r="A2073" s="25"/>
      <c r="B2073" s="26"/>
      <c r="C2073" s="27"/>
      <c r="D2073" s="41" t="s">
        <v>14</v>
      </c>
      <c r="E2073" s="94">
        <v>-37035.1</v>
      </c>
      <c r="F2073" s="23">
        <v>269572.90999999997</v>
      </c>
      <c r="G2073" s="23">
        <v>143847.85</v>
      </c>
      <c r="H2073" s="24">
        <v>88689.96</v>
      </c>
    </row>
    <row r="2074" spans="1:11" ht="12.75" customHeight="1">
      <c r="A2074" s="25"/>
      <c r="B2074" s="26"/>
      <c r="C2074" s="27"/>
      <c r="D2074" s="86" t="s">
        <v>15</v>
      </c>
      <c r="E2074" s="23"/>
      <c r="F2074" s="23"/>
      <c r="G2074" s="23"/>
      <c r="H2074" s="24"/>
      <c r="J2074" s="3">
        <f>J2075+J2076+J2077+J2078+J2079+J2080+J2081+J2082+J2083+J2084</f>
        <v>1</v>
      </c>
      <c r="K2074" s="3">
        <v>26.17</v>
      </c>
    </row>
    <row r="2075" spans="1:11" ht="22.5">
      <c r="A2075" s="25"/>
      <c r="B2075" s="26"/>
      <c r="C2075" s="27"/>
      <c r="D2075" s="31" t="s">
        <v>713</v>
      </c>
      <c r="E2075" s="94">
        <f>E2073*J2075</f>
        <v>-5872.9715322888806</v>
      </c>
      <c r="F2075" s="94">
        <f>F2073*J2075</f>
        <v>42748.474455483374</v>
      </c>
      <c r="G2075" s="94">
        <f>G2073*J2075</f>
        <v>22811.179881543754</v>
      </c>
      <c r="H2075" s="103">
        <f>H2073*J2075</f>
        <v>14064.323041650747</v>
      </c>
      <c r="J2075" s="3">
        <f>K2075/K2074</f>
        <v>0.15857852502865877</v>
      </c>
      <c r="K2075" s="3">
        <v>4.1500000000000004</v>
      </c>
    </row>
    <row r="2076" spans="1:11" ht="12.75" customHeight="1">
      <c r="A2076" s="25"/>
      <c r="B2076" s="26"/>
      <c r="C2076" s="27"/>
      <c r="D2076" s="31" t="s">
        <v>17</v>
      </c>
      <c r="E2076" s="94">
        <f>E2073*J2076</f>
        <v>-2901.1064195643858</v>
      </c>
      <c r="F2076" s="94">
        <f>F2073*J2076</f>
        <v>21116.716297286963</v>
      </c>
      <c r="G2076" s="94">
        <f>G2073*J2076</f>
        <v>11268.173194497514</v>
      </c>
      <c r="H2076" s="103">
        <f>H2073*J2076</f>
        <v>6947.4366832250662</v>
      </c>
      <c r="J2076" s="3">
        <f>K2076/K2074</f>
        <v>7.8333970194879615E-2</v>
      </c>
      <c r="K2076" s="3">
        <v>2.0499999999999998</v>
      </c>
    </row>
    <row r="2077" spans="1:11" ht="12.75" customHeight="1">
      <c r="A2077" s="25"/>
      <c r="B2077" s="26"/>
      <c r="C2077" s="27"/>
      <c r="D2077" s="31" t="s">
        <v>714</v>
      </c>
      <c r="E2077" s="94">
        <f>E2073*J2077</f>
        <v>-3184.1411922048142</v>
      </c>
      <c r="F2077" s="94">
        <f>F2073*J2077</f>
        <v>23176.883740924721</v>
      </c>
      <c r="G2077" s="94">
        <f>G2073*J2077</f>
        <v>12367.507164692395</v>
      </c>
      <c r="H2077" s="103">
        <f>H2073*J2077</f>
        <v>7625.2353840275127</v>
      </c>
      <c r="J2077" s="3">
        <f>K2077/K2074</f>
        <v>8.597630875047764E-2</v>
      </c>
      <c r="K2077" s="3">
        <v>2.25</v>
      </c>
    </row>
    <row r="2078" spans="1:11" ht="12.75" customHeight="1">
      <c r="A2078" s="25"/>
      <c r="B2078" s="26"/>
      <c r="C2078" s="27"/>
      <c r="D2078" s="31" t="s">
        <v>20</v>
      </c>
      <c r="E2078" s="28">
        <f>E2073*J2078</f>
        <v>-4146.4594191822698</v>
      </c>
      <c r="F2078" s="28">
        <f>F2073*J2078</f>
        <v>30181.453049293079</v>
      </c>
      <c r="G2078" s="28">
        <f>G2073*J2078</f>
        <v>16105.242663354986</v>
      </c>
      <c r="H2078" s="29">
        <f>H2073*J2078</f>
        <v>9929.7509667558279</v>
      </c>
      <c r="J2078" s="3">
        <f>K2078/K2074</f>
        <v>0.11196025983951088</v>
      </c>
      <c r="K2078" s="3">
        <v>2.93</v>
      </c>
    </row>
    <row r="2079" spans="1:11" ht="12.75" customHeight="1">
      <c r="A2079" s="25"/>
      <c r="B2079" s="26"/>
      <c r="C2079" s="27"/>
      <c r="D2079" s="31" t="s">
        <v>715</v>
      </c>
      <c r="E2079" s="28">
        <f>E2073*J2079</f>
        <v>-1429.325601834161</v>
      </c>
      <c r="F2079" s="28">
        <f>F2073*J2079</f>
        <v>10403.845590370653</v>
      </c>
      <c r="G2079" s="28">
        <f>G2073*J2079</f>
        <v>5551.6365494841421</v>
      </c>
      <c r="H2079" s="29">
        <f>H2073*J2079</f>
        <v>3422.8834390523502</v>
      </c>
      <c r="J2079" s="3">
        <f>K2079/K2074</f>
        <v>3.8593809705769963E-2</v>
      </c>
      <c r="K2079" s="3">
        <v>1.01</v>
      </c>
    </row>
    <row r="2080" spans="1:11" ht="12.75" customHeight="1">
      <c r="A2080" s="25"/>
      <c r="B2080" s="26"/>
      <c r="C2080" s="27"/>
      <c r="D2080" s="31" t="s">
        <v>716</v>
      </c>
      <c r="E2080" s="28">
        <f>E2073*J2080</f>
        <v>-1344.4151700420327</v>
      </c>
      <c r="F2080" s="28">
        <f>F2073*J2080</f>
        <v>9785.7953572793249</v>
      </c>
      <c r="G2080" s="28">
        <f>G2073*J2080</f>
        <v>5221.8363584256776</v>
      </c>
      <c r="H2080" s="29">
        <f>H2073*J2080</f>
        <v>3219.5438288116161</v>
      </c>
      <c r="J2080" s="3">
        <f>K2080/K2074</f>
        <v>3.6301108139090557E-2</v>
      </c>
      <c r="K2080" s="3">
        <v>0.95</v>
      </c>
    </row>
    <row r="2081" spans="1:11" ht="12.75" customHeight="1">
      <c r="A2081" s="25"/>
      <c r="B2081" s="26"/>
      <c r="C2081" s="27"/>
      <c r="D2081" s="31" t="s">
        <v>22</v>
      </c>
      <c r="E2081" s="28">
        <f>E2073*J2081</f>
        <v>-268.88303400840653</v>
      </c>
      <c r="F2081" s="28">
        <f>F2073*J2081</f>
        <v>1957.1590714558652</v>
      </c>
      <c r="G2081" s="28">
        <f>G2073*J2081</f>
        <v>1044.3672716851356</v>
      </c>
      <c r="H2081" s="29">
        <f>H2073*J2081</f>
        <v>643.90876576232324</v>
      </c>
      <c r="J2081" s="3">
        <f>K2081/K2074</f>
        <v>7.2602216278181116E-3</v>
      </c>
      <c r="K2081" s="3">
        <v>0.19</v>
      </c>
    </row>
    <row r="2082" spans="1:11" ht="12.75" customHeight="1">
      <c r="A2082" s="25"/>
      <c r="B2082" s="26"/>
      <c r="C2082" s="27"/>
      <c r="D2082" s="31" t="s">
        <v>25</v>
      </c>
      <c r="E2082" s="28">
        <f>E2073*J2082</f>
        <v>-523.61432938479174</v>
      </c>
      <c r="F2082" s="28">
        <f>F2073*J2082</f>
        <v>3811.309770729843</v>
      </c>
      <c r="G2082" s="28">
        <f>G2073*J2082</f>
        <v>2033.7678448605272</v>
      </c>
      <c r="H2082" s="29">
        <f>H2073*J2082</f>
        <v>1253.9275964845242</v>
      </c>
      <c r="J2082" s="3">
        <f>K2082/K2074</f>
        <v>1.4138326327856323E-2</v>
      </c>
      <c r="K2082" s="3">
        <v>0.37</v>
      </c>
    </row>
    <row r="2083" spans="1:11" ht="45">
      <c r="A2083" s="25"/>
      <c r="B2083" s="26"/>
      <c r="C2083" s="27"/>
      <c r="D2083" s="31" t="s">
        <v>717</v>
      </c>
      <c r="E2083" s="28">
        <f>E2073*J2083</f>
        <v>-13401.696484524264</v>
      </c>
      <c r="F2083" s="28">
        <f>F2073*J2083</f>
        <v>97548.928456247595</v>
      </c>
      <c r="G2083" s="28">
        <f>G2073*J2083</f>
        <v>52053.463488727553</v>
      </c>
      <c r="H2083" s="29">
        <f>H2073*J2083</f>
        <v>32093.768482995798</v>
      </c>
      <c r="J2083" s="3">
        <f>K2083/K2074</f>
        <v>0.36186473060756591</v>
      </c>
      <c r="K2083" s="3">
        <v>9.4700000000000006</v>
      </c>
    </row>
    <row r="2084" spans="1:11" ht="12.75" customHeight="1">
      <c r="A2084" s="25"/>
      <c r="B2084" s="26"/>
      <c r="C2084" s="27"/>
      <c r="D2084" s="31" t="s">
        <v>718</v>
      </c>
      <c r="E2084" s="28">
        <f>E2073*J2084</f>
        <v>-3962.4868169659908</v>
      </c>
      <c r="F2084" s="28">
        <f>F2073*J2084</f>
        <v>28842.344210928535</v>
      </c>
      <c r="G2084" s="28">
        <f>G2073*J2084</f>
        <v>15390.675582728312</v>
      </c>
      <c r="H2084" s="29">
        <f>H2073*J2084</f>
        <v>9489.1818112342371</v>
      </c>
      <c r="J2084" s="3">
        <f>K2084/K2074</f>
        <v>0.10699273977837216</v>
      </c>
      <c r="K2084" s="37">
        <v>2.8</v>
      </c>
    </row>
    <row r="2085" spans="1:11" ht="12.75" customHeight="1">
      <c r="A2085" s="25"/>
      <c r="B2085" s="26"/>
      <c r="C2085" s="27"/>
      <c r="D2085" s="41" t="s">
        <v>26</v>
      </c>
      <c r="E2085" s="23" t="s">
        <v>749</v>
      </c>
      <c r="F2085" s="59">
        <v>351.79</v>
      </c>
      <c r="G2085" s="23"/>
      <c r="H2085" s="24" t="s">
        <v>750</v>
      </c>
    </row>
    <row r="2086" spans="1:11" ht="13.5" customHeight="1" thickBot="1">
      <c r="A2086" s="33"/>
      <c r="B2086" s="34"/>
      <c r="C2086" s="35"/>
      <c r="D2086" s="43" t="s">
        <v>29</v>
      </c>
      <c r="E2086" s="44"/>
      <c r="F2086" s="44" t="s">
        <v>493</v>
      </c>
      <c r="G2086" s="44" t="s">
        <v>34</v>
      </c>
      <c r="H2086" s="45" t="s">
        <v>492</v>
      </c>
    </row>
    <row r="2087" spans="1:11" customFormat="1" ht="15.75" thickBot="1">
      <c r="A2087" s="38"/>
      <c r="D2087" s="116"/>
      <c r="E2087" s="108"/>
      <c r="F2087" s="108"/>
      <c r="G2087" s="108"/>
      <c r="H2087" s="108"/>
    </row>
    <row r="2088" spans="1:11">
      <c r="A2088" s="13" t="s">
        <v>10</v>
      </c>
      <c r="B2088" s="14" t="s">
        <v>11</v>
      </c>
      <c r="C2088" s="39">
        <v>118</v>
      </c>
      <c r="D2088" s="40" t="s">
        <v>12</v>
      </c>
      <c r="E2088" s="85">
        <v>-44053.5</v>
      </c>
      <c r="F2088" s="17">
        <v>263513.83</v>
      </c>
      <c r="G2088" s="17">
        <v>106753.37</v>
      </c>
      <c r="H2088" s="18">
        <v>112706.96</v>
      </c>
    </row>
    <row r="2089" spans="1:11" ht="12.75" customHeight="1">
      <c r="A2089" s="19"/>
      <c r="B2089" s="20"/>
      <c r="C2089" s="21"/>
      <c r="D2089" s="41" t="s">
        <v>13</v>
      </c>
      <c r="E2089" s="23"/>
      <c r="F2089" s="74">
        <v>960</v>
      </c>
      <c r="G2089" s="74"/>
      <c r="H2089" s="68">
        <v>960</v>
      </c>
    </row>
    <row r="2090" spans="1:11" ht="12.75" customHeight="1">
      <c r="A2090" s="25"/>
      <c r="B2090" s="26"/>
      <c r="C2090" s="27"/>
      <c r="D2090" s="41" t="s">
        <v>14</v>
      </c>
      <c r="E2090" s="94">
        <v>-42860.6</v>
      </c>
      <c r="F2090" s="23">
        <v>246553.83</v>
      </c>
      <c r="G2090" s="23">
        <v>104753.37</v>
      </c>
      <c r="H2090" s="24">
        <v>98939.86</v>
      </c>
    </row>
    <row r="2091" spans="1:11" ht="12.75" customHeight="1">
      <c r="A2091" s="25"/>
      <c r="B2091" s="26"/>
      <c r="C2091" s="27"/>
      <c r="D2091" s="86" t="s">
        <v>15</v>
      </c>
      <c r="E2091" s="23"/>
      <c r="F2091" s="23"/>
      <c r="G2091" s="23"/>
      <c r="H2091" s="24"/>
      <c r="J2091" s="3">
        <f>J2092+J2093+J2094+J2095+J2096+J2097+J2098+J2099+J2100+J2101</f>
        <v>1</v>
      </c>
      <c r="K2091" s="3">
        <v>26.17</v>
      </c>
    </row>
    <row r="2092" spans="1:11" ht="22.5">
      <c r="A2092" s="25"/>
      <c r="B2092" s="26"/>
      <c r="C2092" s="27"/>
      <c r="D2092" s="31" t="s">
        <v>713</v>
      </c>
      <c r="E2092" s="94">
        <f>E2090*J2092</f>
        <v>-6796.7707298433315</v>
      </c>
      <c r="F2092" s="94">
        <f>F2090*J2092</f>
        <v>39098.142701566678</v>
      </c>
      <c r="G2092" s="94">
        <f>G2090*J2092</f>
        <v>16611.63490638135</v>
      </c>
      <c r="H2092" s="103">
        <f>H2090*J2092</f>
        <v>15689.737065341995</v>
      </c>
      <c r="J2092" s="3">
        <f>K2092/K2091</f>
        <v>0.15857852502865877</v>
      </c>
      <c r="K2092" s="3">
        <v>4.1500000000000004</v>
      </c>
    </row>
    <row r="2093" spans="1:11" ht="12.75" customHeight="1">
      <c r="A2093" s="25"/>
      <c r="B2093" s="26"/>
      <c r="C2093" s="27"/>
      <c r="D2093" s="31" t="s">
        <v>17</v>
      </c>
      <c r="E2093" s="94">
        <f>E2090*J2093</f>
        <v>-3357.4409629346569</v>
      </c>
      <c r="F2093" s="94">
        <f>F2090*J2093</f>
        <v>19313.540370653416</v>
      </c>
      <c r="G2093" s="94">
        <f>G2090*J2093</f>
        <v>8205.7473633931968</v>
      </c>
      <c r="H2093" s="103">
        <f>H2090*J2093</f>
        <v>7750.352044325562</v>
      </c>
      <c r="J2093" s="3">
        <f>K2093/K2091</f>
        <v>7.8333970194879615E-2</v>
      </c>
      <c r="K2093" s="3">
        <v>2.0499999999999998</v>
      </c>
    </row>
    <row r="2094" spans="1:11" ht="12.75" customHeight="1">
      <c r="A2094" s="25"/>
      <c r="B2094" s="26"/>
      <c r="C2094" s="27"/>
      <c r="D2094" s="31" t="s">
        <v>714</v>
      </c>
      <c r="E2094" s="94">
        <f>E2090*J2094</f>
        <v>-3684.9961788307219</v>
      </c>
      <c r="F2094" s="94">
        <f>F2090*J2094</f>
        <v>21197.788211692776</v>
      </c>
      <c r="G2094" s="94">
        <f>G2090*J2094</f>
        <v>9006.3080817730206</v>
      </c>
      <c r="H2094" s="103">
        <f>H2090*J2094</f>
        <v>8506.4839510890324</v>
      </c>
      <c r="J2094" s="3">
        <f>K2094/K2091</f>
        <v>8.597630875047764E-2</v>
      </c>
      <c r="K2094" s="3">
        <v>2.25</v>
      </c>
    </row>
    <row r="2095" spans="1:11" ht="12.75" customHeight="1">
      <c r="A2095" s="25"/>
      <c r="B2095" s="26"/>
      <c r="C2095" s="27"/>
      <c r="D2095" s="31" t="s">
        <v>20</v>
      </c>
      <c r="E2095" s="94">
        <f>E2090*J2095</f>
        <v>-4798.6839128773399</v>
      </c>
      <c r="F2095" s="94">
        <f>F2090*J2095</f>
        <v>27604.230871226591</v>
      </c>
      <c r="G2095" s="94">
        <f>G2090*J2095</f>
        <v>11728.214524264424</v>
      </c>
      <c r="H2095" s="103">
        <f>H2090*J2095</f>
        <v>11077.332434084828</v>
      </c>
      <c r="J2095" s="3">
        <f>K2095/K2091</f>
        <v>0.11196025983951088</v>
      </c>
      <c r="K2095" s="3">
        <v>2.93</v>
      </c>
    </row>
    <row r="2096" spans="1:11" ht="12.75" customHeight="1">
      <c r="A2096" s="25"/>
      <c r="B2096" s="26"/>
      <c r="C2096" s="27"/>
      <c r="D2096" s="31" t="s">
        <v>715</v>
      </c>
      <c r="E2096" s="94">
        <f>E2090*J2096</f>
        <v>-1654.1538402751239</v>
      </c>
      <c r="F2096" s="94">
        <f>F2090*J2096</f>
        <v>9515.451597248757</v>
      </c>
      <c r="G2096" s="94">
        <f>G2090*J2096</f>
        <v>4042.8316278181119</v>
      </c>
      <c r="H2096" s="103">
        <f>H2090*J2096</f>
        <v>3818.4661291555212</v>
      </c>
      <c r="J2096" s="3">
        <f>K2096/K2091</f>
        <v>3.8593809705769963E-2</v>
      </c>
      <c r="K2096" s="3">
        <v>1.01</v>
      </c>
    </row>
    <row r="2097" spans="1:11" ht="12.75" customHeight="1">
      <c r="A2097" s="25"/>
      <c r="B2097" s="26"/>
      <c r="C2097" s="27"/>
      <c r="D2097" s="31" t="s">
        <v>716</v>
      </c>
      <c r="E2097" s="28">
        <f>E2090*J2097</f>
        <v>-1555.8872755063046</v>
      </c>
      <c r="F2097" s="28">
        <f>F2090*J2097</f>
        <v>8950.1772449369491</v>
      </c>
      <c r="G2097" s="28">
        <f>G2090*J2097</f>
        <v>3802.6634123041645</v>
      </c>
      <c r="H2097" s="29">
        <f>H2090*J2097</f>
        <v>3591.6265571264803</v>
      </c>
      <c r="J2097" s="3">
        <f>K2097/K2091</f>
        <v>3.6301108139090557E-2</v>
      </c>
      <c r="K2097" s="3">
        <v>0.95</v>
      </c>
    </row>
    <row r="2098" spans="1:11" ht="12.75" customHeight="1">
      <c r="A2098" s="25"/>
      <c r="B2098" s="26"/>
      <c r="C2098" s="27"/>
      <c r="D2098" s="31" t="s">
        <v>22</v>
      </c>
      <c r="E2098" s="28">
        <f>E2090*J2098</f>
        <v>-311.17745510126093</v>
      </c>
      <c r="F2098" s="28">
        <f>F2090*J2098</f>
        <v>1790.0354489873898</v>
      </c>
      <c r="G2098" s="28">
        <f>G2090*J2098</f>
        <v>760.53268246083292</v>
      </c>
      <c r="H2098" s="29">
        <f>H2090*J2098</f>
        <v>718.32531142529604</v>
      </c>
      <c r="J2098" s="3">
        <f>K2098/K2091</f>
        <v>7.2602216278181116E-3</v>
      </c>
      <c r="K2098" s="3">
        <v>0.19</v>
      </c>
    </row>
    <row r="2099" spans="1:11" ht="12.75" customHeight="1">
      <c r="A2099" s="25"/>
      <c r="B2099" s="26"/>
      <c r="C2099" s="27"/>
      <c r="D2099" s="31" t="s">
        <v>25</v>
      </c>
      <c r="E2099" s="28">
        <f>E2090*J2099</f>
        <v>-605.97714940771868</v>
      </c>
      <c r="F2099" s="28">
        <f>F2090*J2099</f>
        <v>3485.8585059228121</v>
      </c>
      <c r="G2099" s="28">
        <f>G2090*J2099</f>
        <v>1481.0373290026746</v>
      </c>
      <c r="H2099" s="29">
        <f>H2090*J2099</f>
        <v>1398.8440275124187</v>
      </c>
      <c r="J2099" s="3">
        <f>K2099/K2091</f>
        <v>1.4138326327856323E-2</v>
      </c>
      <c r="K2099" s="3">
        <v>0.37</v>
      </c>
    </row>
    <row r="2100" spans="1:11" ht="45">
      <c r="A2100" s="25"/>
      <c r="B2100" s="26"/>
      <c r="C2100" s="27"/>
      <c r="D2100" s="31" t="s">
        <v>717</v>
      </c>
      <c r="E2100" s="28">
        <f>E2090*J2100</f>
        <v>-15509.739472678639</v>
      </c>
      <c r="F2100" s="28">
        <f>F2090*J2100</f>
        <v>89219.1352732136</v>
      </c>
      <c r="G2100" s="28">
        <f>G2090*J2100</f>
        <v>37906.550015284673</v>
      </c>
      <c r="H2100" s="29">
        <f>H2090*J2100</f>
        <v>35802.845785250283</v>
      </c>
      <c r="J2100" s="3">
        <f>K2100/K2091</f>
        <v>0.36186473060756591</v>
      </c>
      <c r="K2100" s="3">
        <v>9.4700000000000006</v>
      </c>
    </row>
    <row r="2101" spans="1:11" ht="12.75" customHeight="1">
      <c r="A2101" s="25"/>
      <c r="B2101" s="26"/>
      <c r="C2101" s="27"/>
      <c r="D2101" s="31" t="s">
        <v>718</v>
      </c>
      <c r="E2101" s="28">
        <f>E2090*J2101</f>
        <v>-4585.7730225448977</v>
      </c>
      <c r="F2101" s="28">
        <f>F2090*J2101</f>
        <v>26379.469774551006</v>
      </c>
      <c r="G2101" s="28">
        <f>G2090*J2101</f>
        <v>11207.850057317537</v>
      </c>
      <c r="H2101" s="29">
        <f>H2090*J2101</f>
        <v>10585.846694688573</v>
      </c>
      <c r="J2101" s="3">
        <f>K2101/K2091</f>
        <v>0.10699273977837216</v>
      </c>
      <c r="K2101" s="37">
        <v>2.8</v>
      </c>
    </row>
    <row r="2102" spans="1:11" ht="12.75" customHeight="1">
      <c r="A2102" s="25"/>
      <c r="B2102" s="26"/>
      <c r="C2102" s="27"/>
      <c r="D2102" s="41" t="s">
        <v>26</v>
      </c>
      <c r="E2102" s="23" t="s">
        <v>751</v>
      </c>
      <c r="F2102" s="23"/>
      <c r="G2102" s="23"/>
      <c r="H2102" s="24" t="s">
        <v>751</v>
      </c>
    </row>
    <row r="2103" spans="1:11" ht="13.5" customHeight="1" thickBot="1">
      <c r="A2103" s="33"/>
      <c r="B2103" s="34"/>
      <c r="C2103" s="35"/>
      <c r="D2103" s="43" t="s">
        <v>29</v>
      </c>
      <c r="E2103" s="44"/>
      <c r="F2103" s="44" t="s">
        <v>653</v>
      </c>
      <c r="G2103" s="44" t="s">
        <v>256</v>
      </c>
      <c r="H2103" s="45" t="s">
        <v>617</v>
      </c>
    </row>
    <row r="2104" spans="1:11" customFormat="1" ht="15.75" thickBot="1">
      <c r="A2104" s="38"/>
      <c r="D2104" s="116"/>
      <c r="E2104" s="108"/>
      <c r="F2104" s="108"/>
      <c r="G2104" s="108"/>
      <c r="H2104" s="108"/>
    </row>
    <row r="2105" spans="1:11">
      <c r="A2105" s="13" t="s">
        <v>10</v>
      </c>
      <c r="B2105" s="14" t="s">
        <v>11</v>
      </c>
      <c r="C2105" s="39">
        <v>119</v>
      </c>
      <c r="D2105" s="40" t="s">
        <v>12</v>
      </c>
      <c r="E2105" s="85">
        <v>-36428.620000000003</v>
      </c>
      <c r="F2105" s="17">
        <v>253455.2</v>
      </c>
      <c r="G2105" s="17">
        <v>97140.35</v>
      </c>
      <c r="H2105" s="18">
        <v>119886.23</v>
      </c>
    </row>
    <row r="2106" spans="1:11" ht="12.75" customHeight="1">
      <c r="A2106" s="19"/>
      <c r="B2106" s="20"/>
      <c r="C2106" s="21"/>
      <c r="D2106" s="41" t="s">
        <v>13</v>
      </c>
      <c r="E2106" s="23"/>
      <c r="F2106" s="74">
        <v>720</v>
      </c>
      <c r="G2106" s="74"/>
      <c r="H2106" s="68">
        <v>720</v>
      </c>
    </row>
    <row r="2107" spans="1:11" ht="12.75" customHeight="1">
      <c r="A2107" s="25"/>
      <c r="B2107" s="26"/>
      <c r="C2107" s="27"/>
      <c r="D2107" s="41" t="s">
        <v>14</v>
      </c>
      <c r="E2107" s="94">
        <v>-36428.620000000003</v>
      </c>
      <c r="F2107" s="23">
        <v>240735.2</v>
      </c>
      <c r="G2107" s="23">
        <v>97140.35</v>
      </c>
      <c r="H2107" s="24">
        <v>107166.23</v>
      </c>
    </row>
    <row r="2108" spans="1:11" ht="12.75" customHeight="1">
      <c r="A2108" s="25"/>
      <c r="B2108" s="26"/>
      <c r="C2108" s="27"/>
      <c r="D2108" s="86" t="s">
        <v>15</v>
      </c>
      <c r="E2108" s="23"/>
      <c r="F2108" s="23"/>
      <c r="G2108" s="23"/>
      <c r="H2108" s="24"/>
      <c r="J2108" s="3">
        <f>J2109+J2110+J2111+J2112+J2113+J2114+J2115+J2116+J2117+J2118</f>
        <v>1</v>
      </c>
      <c r="K2108" s="3">
        <v>26.17</v>
      </c>
    </row>
    <row r="2109" spans="1:11" ht="22.5">
      <c r="A2109" s="25"/>
      <c r="B2109" s="26"/>
      <c r="C2109" s="27"/>
      <c r="D2109" s="31" t="s">
        <v>713</v>
      </c>
      <c r="E2109" s="94">
        <f>E2107*J2109</f>
        <v>-5776.7968284294993</v>
      </c>
      <c r="F2109" s="94">
        <f>F2107*J2109</f>
        <v>38175.432938479178</v>
      </c>
      <c r="G2109" s="94">
        <f>G2107*J2109</f>
        <v>15404.373423767674</v>
      </c>
      <c r="H2109" s="103">
        <f>H2107*J2109</f>
        <v>16994.262686282</v>
      </c>
      <c r="J2109" s="3">
        <f>K2109/K2108</f>
        <v>0.15857852502865877</v>
      </c>
      <c r="K2109" s="3">
        <v>4.1500000000000004</v>
      </c>
    </row>
    <row r="2110" spans="1:11" ht="12.75" customHeight="1">
      <c r="A2110" s="25"/>
      <c r="B2110" s="26"/>
      <c r="C2110" s="27"/>
      <c r="D2110" s="31" t="s">
        <v>17</v>
      </c>
      <c r="E2110" s="94">
        <f>E2107*J2110</f>
        <v>-2853.5984333205956</v>
      </c>
      <c r="F2110" s="94">
        <f>F2107*J2110</f>
        <v>18857.743981658383</v>
      </c>
      <c r="G2110" s="94">
        <f>G2107*J2110</f>
        <v>7609.3892816201742</v>
      </c>
      <c r="H2110" s="103">
        <f>H2107*J2110</f>
        <v>8394.7562667176135</v>
      </c>
      <c r="J2110" s="3">
        <f>K2110/K2108</f>
        <v>7.8333970194879615E-2</v>
      </c>
      <c r="K2110" s="3">
        <v>2.0499999999999998</v>
      </c>
    </row>
    <row r="2111" spans="1:11" ht="12.75" customHeight="1">
      <c r="A2111" s="25"/>
      <c r="B2111" s="26"/>
      <c r="C2111" s="27"/>
      <c r="D2111" s="31" t="s">
        <v>714</v>
      </c>
      <c r="E2111" s="94">
        <f>E2107*J2111</f>
        <v>-3131.9982804738252</v>
      </c>
      <c r="F2111" s="94">
        <f>F2107*J2111</f>
        <v>20697.523882307985</v>
      </c>
      <c r="G2111" s="94">
        <f>G2107*J2111</f>
        <v>8351.7687237294613</v>
      </c>
      <c r="H2111" s="103">
        <f>H2107*J2111</f>
        <v>9213.7568781046994</v>
      </c>
      <c r="J2111" s="3">
        <f>K2111/K2108</f>
        <v>8.597630875047764E-2</v>
      </c>
      <c r="K2111" s="3">
        <v>2.25</v>
      </c>
    </row>
    <row r="2112" spans="1:11" ht="12.75" customHeight="1">
      <c r="A2112" s="25"/>
      <c r="B2112" s="26"/>
      <c r="C2112" s="27"/>
      <c r="D2112" s="31" t="s">
        <v>20</v>
      </c>
      <c r="E2112" s="94">
        <f>E2107*J2112</f>
        <v>-4078.5577607948035</v>
      </c>
      <c r="F2112" s="94">
        <f>F2107*J2112</f>
        <v>26952.775544516622</v>
      </c>
      <c r="G2112" s="94">
        <f>G2107*J2112</f>
        <v>10875.858826901032</v>
      </c>
      <c r="H2112" s="103">
        <f>H2107*J2112</f>
        <v>11998.358956820786</v>
      </c>
      <c r="J2112" s="3">
        <f>K2112/K2108</f>
        <v>0.11196025983951088</v>
      </c>
      <c r="K2112" s="3">
        <v>2.93</v>
      </c>
    </row>
    <row r="2113" spans="1:11" ht="12.75" customHeight="1">
      <c r="A2113" s="25"/>
      <c r="B2113" s="26"/>
      <c r="C2113" s="27"/>
      <c r="D2113" s="31" t="s">
        <v>715</v>
      </c>
      <c r="E2113" s="94">
        <f>E2107*J2113</f>
        <v>-1405.9192281238059</v>
      </c>
      <c r="F2113" s="94">
        <f>F2107*J2113</f>
        <v>9290.8884982804739</v>
      </c>
      <c r="G2113" s="94">
        <f>G2107*J2113</f>
        <v>3749.0161826518915</v>
      </c>
      <c r="H2113" s="103">
        <f>H2107*J2113</f>
        <v>4135.9530875047758</v>
      </c>
      <c r="J2113" s="3">
        <f>K2113/K2108</f>
        <v>3.8593809705769963E-2</v>
      </c>
      <c r="K2113" s="3">
        <v>1.01</v>
      </c>
    </row>
    <row r="2114" spans="1:11" ht="12.75" customHeight="1">
      <c r="A2114" s="25"/>
      <c r="B2114" s="26"/>
      <c r="C2114" s="27"/>
      <c r="D2114" s="31" t="s">
        <v>716</v>
      </c>
      <c r="E2114" s="94">
        <f>E2107*J2114</f>
        <v>-1322.3992739778371</v>
      </c>
      <c r="F2114" s="94">
        <f>F2107*J2114</f>
        <v>8738.9545280855928</v>
      </c>
      <c r="G2114" s="94">
        <f>G2107*J2114</f>
        <v>3526.3023500191057</v>
      </c>
      <c r="H2114" s="103">
        <f>H2107*J2114</f>
        <v>3890.2529040886507</v>
      </c>
      <c r="J2114" s="3">
        <f>K2114/K2108</f>
        <v>3.6301108139090557E-2</v>
      </c>
      <c r="K2114" s="3">
        <v>0.95</v>
      </c>
    </row>
    <row r="2115" spans="1:11" ht="12.75" customHeight="1">
      <c r="A2115" s="25"/>
      <c r="B2115" s="26"/>
      <c r="C2115" s="27"/>
      <c r="D2115" s="31" t="s">
        <v>22</v>
      </c>
      <c r="E2115" s="28">
        <f>E2107*J2115</f>
        <v>-264.47985479556746</v>
      </c>
      <c r="F2115" s="28">
        <f>F2107*J2115</f>
        <v>1747.7909056171188</v>
      </c>
      <c r="G2115" s="28">
        <f>G2107*J2115</f>
        <v>705.26047000382118</v>
      </c>
      <c r="H2115" s="29">
        <f>H2107*J2115</f>
        <v>778.05058081773007</v>
      </c>
      <c r="J2115" s="3">
        <f>K2115/K2108</f>
        <v>7.2602216278181116E-3</v>
      </c>
      <c r="K2115" s="3">
        <v>0.19</v>
      </c>
    </row>
    <row r="2116" spans="1:11" ht="12.75" customHeight="1">
      <c r="A2116" s="25"/>
      <c r="B2116" s="26"/>
      <c r="C2116" s="27"/>
      <c r="D2116" s="31" t="s">
        <v>25</v>
      </c>
      <c r="E2116" s="28">
        <f>E2107*J2116</f>
        <v>-515.03971723347343</v>
      </c>
      <c r="F2116" s="28">
        <f>F2107*J2116</f>
        <v>3403.5928162017576</v>
      </c>
      <c r="G2116" s="28">
        <f>G2107*J2116</f>
        <v>1373.4019679021781</v>
      </c>
      <c r="H2116" s="29">
        <f>H2107*J2116</f>
        <v>1515.151131066106</v>
      </c>
      <c r="J2116" s="3">
        <f>K2116/K2108</f>
        <v>1.4138326327856323E-2</v>
      </c>
      <c r="K2116" s="3">
        <v>0.37</v>
      </c>
    </row>
    <row r="2117" spans="1:11" ht="45">
      <c r="A2117" s="25"/>
      <c r="B2117" s="26"/>
      <c r="C2117" s="27"/>
      <c r="D2117" s="31" t="s">
        <v>717</v>
      </c>
      <c r="E2117" s="28">
        <f>E2107*J2117</f>
        <v>-13182.232762705389</v>
      </c>
      <c r="F2117" s="28">
        <f>F2107*J2117</f>
        <v>87113.578295758503</v>
      </c>
      <c r="G2117" s="28">
        <f>G2107*J2117</f>
        <v>35151.66658387467</v>
      </c>
      <c r="H2117" s="29">
        <f>H2107*J2117</f>
        <v>38779.678949178444</v>
      </c>
      <c r="J2117" s="3">
        <f>K2117/K2108</f>
        <v>0.36186473060756591</v>
      </c>
      <c r="K2117" s="3">
        <v>9.4700000000000006</v>
      </c>
    </row>
    <row r="2118" spans="1:11" ht="12.75" customHeight="1">
      <c r="A2118" s="25"/>
      <c r="B2118" s="26"/>
      <c r="C2118" s="27"/>
      <c r="D2118" s="31" t="s">
        <v>718</v>
      </c>
      <c r="E2118" s="28">
        <f>E2107*J2118</f>
        <v>-3897.5978601452039</v>
      </c>
      <c r="F2118" s="28">
        <f>F2107*J2118</f>
        <v>25756.91860909438</v>
      </c>
      <c r="G2118" s="28">
        <f>G2107*J2118</f>
        <v>10393.312189529996</v>
      </c>
      <c r="H2118" s="29">
        <f>H2107*J2118</f>
        <v>11466.008559419181</v>
      </c>
      <c r="J2118" s="3">
        <f>K2118/K2108</f>
        <v>0.10699273977837216</v>
      </c>
      <c r="K2118" s="37">
        <v>2.8</v>
      </c>
    </row>
    <row r="2119" spans="1:11" ht="13.5" customHeight="1" thickBot="1">
      <c r="A2119" s="33"/>
      <c r="B2119" s="34"/>
      <c r="C2119" s="35"/>
      <c r="D2119" s="43" t="s">
        <v>29</v>
      </c>
      <c r="E2119" s="44"/>
      <c r="F2119" s="44" t="s">
        <v>633</v>
      </c>
      <c r="G2119" s="44"/>
      <c r="H2119" s="45" t="s">
        <v>633</v>
      </c>
    </row>
    <row r="2120" spans="1:11" customFormat="1" ht="15.75" thickBot="1">
      <c r="A2120" s="38"/>
      <c r="D2120" s="116"/>
      <c r="E2120" s="108"/>
      <c r="F2120" s="108"/>
      <c r="G2120" s="108"/>
      <c r="H2120" s="108"/>
    </row>
    <row r="2121" spans="1:11">
      <c r="A2121" s="13" t="s">
        <v>10</v>
      </c>
      <c r="B2121" s="14" t="s">
        <v>11</v>
      </c>
      <c r="C2121" s="39">
        <v>120</v>
      </c>
      <c r="D2121" s="40" t="s">
        <v>12</v>
      </c>
      <c r="E2121" s="85">
        <v>-9774.3799999999992</v>
      </c>
      <c r="F2121" s="17">
        <v>246426.64</v>
      </c>
      <c r="G2121" s="17">
        <v>122070.82</v>
      </c>
      <c r="H2121" s="18">
        <v>114581.44</v>
      </c>
    </row>
    <row r="2122" spans="1:11" ht="12.75" customHeight="1">
      <c r="A2122" s="19"/>
      <c r="B2122" s="20"/>
      <c r="C2122" s="21"/>
      <c r="D2122" s="41" t="s">
        <v>13</v>
      </c>
      <c r="E2122" s="23"/>
      <c r="F2122" s="74">
        <v>780</v>
      </c>
      <c r="G2122" s="74">
        <v>60</v>
      </c>
      <c r="H2122" s="68">
        <v>720</v>
      </c>
    </row>
    <row r="2123" spans="1:11" ht="12.75" customHeight="1">
      <c r="A2123" s="25"/>
      <c r="B2123" s="26"/>
      <c r="C2123" s="27"/>
      <c r="D2123" s="41" t="s">
        <v>14</v>
      </c>
      <c r="E2123" s="94">
        <v>-8854.3799999999992</v>
      </c>
      <c r="F2123" s="23">
        <v>232118.76</v>
      </c>
      <c r="G2123" s="23">
        <v>121010.82</v>
      </c>
      <c r="H2123" s="24">
        <v>102253.56</v>
      </c>
    </row>
    <row r="2124" spans="1:11" ht="12.75" customHeight="1">
      <c r="A2124" s="25"/>
      <c r="B2124" s="26"/>
      <c r="C2124" s="27"/>
      <c r="D2124" s="86" t="s">
        <v>15</v>
      </c>
      <c r="E2124" s="23"/>
      <c r="F2124" s="23"/>
      <c r="G2124" s="23"/>
      <c r="H2124" s="24"/>
      <c r="J2124" s="3">
        <f>J2125+J2126+J2127+J2128+J2129+J2130+J2131+J2132+J2133+J2134</f>
        <v>1</v>
      </c>
      <c r="K2124" s="3">
        <v>26.17</v>
      </c>
    </row>
    <row r="2125" spans="1:11" ht="22.5">
      <c r="A2125" s="25"/>
      <c r="B2125" s="26"/>
      <c r="C2125" s="27"/>
      <c r="D2125" s="31" t="s">
        <v>713</v>
      </c>
      <c r="E2125" s="94">
        <f>E2123*J2125</f>
        <v>-1404.1145204432555</v>
      </c>
      <c r="F2125" s="94">
        <f>F2123*J2125</f>
        <v>36809.050592281237</v>
      </c>
      <c r="G2125" s="94">
        <f>G2123*J2125</f>
        <v>19189.717348108523</v>
      </c>
      <c r="H2125" s="103">
        <f>H2123*J2125</f>
        <v>16215.21872372946</v>
      </c>
      <c r="J2125" s="3">
        <f>K2125/K2124</f>
        <v>0.15857852502865877</v>
      </c>
      <c r="K2125" s="3">
        <v>4.1500000000000004</v>
      </c>
    </row>
    <row r="2126" spans="1:11" ht="12.75" customHeight="1">
      <c r="A2126" s="25"/>
      <c r="B2126" s="26"/>
      <c r="C2126" s="27"/>
      <c r="D2126" s="31" t="s">
        <v>17</v>
      </c>
      <c r="E2126" s="94">
        <f>E2123*J2126</f>
        <v>-693.59873901413812</v>
      </c>
      <c r="F2126" s="94">
        <f>F2123*J2126</f>
        <v>18182.784027512414</v>
      </c>
      <c r="G2126" s="94">
        <f>G2123*J2126</f>
        <v>9479.2579671379426</v>
      </c>
      <c r="H2126" s="103">
        <f>H2123*J2126</f>
        <v>8009.9273213603346</v>
      </c>
      <c r="J2126" s="3">
        <f>K2126/K2124</f>
        <v>7.8333970194879615E-2</v>
      </c>
      <c r="K2126" s="3">
        <v>2.0499999999999998</v>
      </c>
    </row>
    <row r="2127" spans="1:11" ht="12.75" customHeight="1">
      <c r="A2127" s="25"/>
      <c r="B2127" s="26"/>
      <c r="C2127" s="27"/>
      <c r="D2127" s="31" t="s">
        <v>714</v>
      </c>
      <c r="E2127" s="94">
        <f>E2123*J2127</f>
        <v>-761.26690867405409</v>
      </c>
      <c r="F2127" s="94">
        <f>F2123*J2127</f>
        <v>19956.714176538018</v>
      </c>
      <c r="G2127" s="94">
        <f>G2123*J2127</f>
        <v>10404.063622468475</v>
      </c>
      <c r="H2127" s="103">
        <f>H2123*J2127</f>
        <v>8791.38364539549</v>
      </c>
      <c r="J2127" s="3">
        <f>K2127/K2124</f>
        <v>8.597630875047764E-2</v>
      </c>
      <c r="K2127" s="3">
        <v>2.25</v>
      </c>
    </row>
    <row r="2128" spans="1:11" ht="12.75" customHeight="1">
      <c r="A2128" s="25"/>
      <c r="B2128" s="26"/>
      <c r="C2128" s="27"/>
      <c r="D2128" s="31" t="s">
        <v>20</v>
      </c>
      <c r="E2128" s="94">
        <f>E2123*J2128</f>
        <v>-991.33868551776834</v>
      </c>
      <c r="F2128" s="94">
        <f>F2123*J2128</f>
        <v>25988.076683225067</v>
      </c>
      <c r="G2128" s="94">
        <f>G2123*J2128</f>
        <v>13548.402850592282</v>
      </c>
      <c r="H2128" s="103">
        <f>H2123*J2128</f>
        <v>11448.335147115016</v>
      </c>
      <c r="J2128" s="3">
        <f>K2128/K2124</f>
        <v>0.11196025983951088</v>
      </c>
      <c r="K2128" s="3">
        <v>2.93</v>
      </c>
    </row>
    <row r="2129" spans="1:11" ht="12.75" customHeight="1">
      <c r="A2129" s="25"/>
      <c r="B2129" s="26"/>
      <c r="C2129" s="27"/>
      <c r="D2129" s="31" t="s">
        <v>715</v>
      </c>
      <c r="E2129" s="94">
        <f>E2123*J2129</f>
        <v>-341.72425678257542</v>
      </c>
      <c r="F2129" s="94">
        <f>F2123*J2129</f>
        <v>8958.3472525792895</v>
      </c>
      <c r="G2129" s="94">
        <f>G2123*J2129</f>
        <v>4670.2685594191826</v>
      </c>
      <c r="H2129" s="103">
        <f>H2123*J2129</f>
        <v>3946.3544363775313</v>
      </c>
      <c r="J2129" s="3">
        <f>K2129/K2124</f>
        <v>3.8593809705769963E-2</v>
      </c>
      <c r="K2129" s="3">
        <v>1.01</v>
      </c>
    </row>
    <row r="2130" spans="1:11" ht="12.75" customHeight="1">
      <c r="A2130" s="25"/>
      <c r="B2130" s="26"/>
      <c r="C2130" s="27"/>
      <c r="D2130" s="31" t="s">
        <v>716</v>
      </c>
      <c r="E2130" s="94">
        <f>E2123*J2130</f>
        <v>-321.4238058846006</v>
      </c>
      <c r="F2130" s="94">
        <f>F2123*J2130</f>
        <v>8426.1682078716076</v>
      </c>
      <c r="G2130" s="94">
        <f>G2123*J2130</f>
        <v>4392.8268628200231</v>
      </c>
      <c r="H2130" s="103">
        <f>H2123*J2130</f>
        <v>3711.9175391669846</v>
      </c>
      <c r="J2130" s="3">
        <f>K2130/K2124</f>
        <v>3.6301108139090557E-2</v>
      </c>
      <c r="K2130" s="3">
        <v>0.95</v>
      </c>
    </row>
    <row r="2131" spans="1:11" ht="12.75" customHeight="1">
      <c r="A2131" s="25"/>
      <c r="B2131" s="26"/>
      <c r="C2131" s="27"/>
      <c r="D2131" s="31" t="s">
        <v>22</v>
      </c>
      <c r="E2131" s="94">
        <f>E2123*J2131</f>
        <v>-64.284761176920128</v>
      </c>
      <c r="F2131" s="94">
        <f>F2123*J2131</f>
        <v>1685.2336415743216</v>
      </c>
      <c r="G2131" s="94">
        <f>G2123*J2131</f>
        <v>878.56537256400452</v>
      </c>
      <c r="H2131" s="103">
        <f>H2123*J2131</f>
        <v>742.38350783339695</v>
      </c>
      <c r="J2131" s="3">
        <f>K2131/K2124</f>
        <v>7.2602216278181116E-3</v>
      </c>
      <c r="K2131" s="3">
        <v>0.19</v>
      </c>
    </row>
    <row r="2132" spans="1:11" ht="12.75" customHeight="1">
      <c r="A2132" s="25"/>
      <c r="B2132" s="26"/>
      <c r="C2132" s="27"/>
      <c r="D2132" s="31" t="s">
        <v>25</v>
      </c>
      <c r="E2132" s="28">
        <f>E2123*J2132</f>
        <v>-125.18611387084447</v>
      </c>
      <c r="F2132" s="28">
        <f>F2123*J2132</f>
        <v>3281.7707756973632</v>
      </c>
      <c r="G2132" s="28">
        <f>G2123*J2132</f>
        <v>1710.8904623614826</v>
      </c>
      <c r="H2132" s="29">
        <f>H2123*J2132</f>
        <v>1445.6941994650363</v>
      </c>
      <c r="J2132" s="3">
        <f>K2132/K2124</f>
        <v>1.4138326327856323E-2</v>
      </c>
      <c r="K2132" s="3">
        <v>0.37</v>
      </c>
    </row>
    <row r="2133" spans="1:11" ht="45">
      <c r="A2133" s="25"/>
      <c r="B2133" s="26"/>
      <c r="C2133" s="27"/>
      <c r="D2133" s="31" t="s">
        <v>717</v>
      </c>
      <c r="E2133" s="28">
        <f>E2123*J2133</f>
        <v>-3204.087833397019</v>
      </c>
      <c r="F2133" s="28">
        <f>F2123*J2133</f>
        <v>83995.592556362244</v>
      </c>
      <c r="G2133" s="28">
        <f>G2123*J2133</f>
        <v>43789.547779900655</v>
      </c>
      <c r="H2133" s="29">
        <f>H2123*J2133</f>
        <v>37001.956943064579</v>
      </c>
      <c r="J2133" s="3">
        <f>K2133/K2124</f>
        <v>0.36186473060756591</v>
      </c>
      <c r="K2133" s="3">
        <v>9.4700000000000006</v>
      </c>
    </row>
    <row r="2134" spans="1:11" ht="12.75" customHeight="1">
      <c r="A2134" s="25"/>
      <c r="B2134" s="26"/>
      <c r="C2134" s="27"/>
      <c r="D2134" s="31" t="s">
        <v>718</v>
      </c>
      <c r="E2134" s="28">
        <f>E2123*J2134</f>
        <v>-947.35437523882285</v>
      </c>
      <c r="F2134" s="28">
        <f>F2123*J2134</f>
        <v>24835.022086358422</v>
      </c>
      <c r="G2134" s="28">
        <f>G2123*J2134</f>
        <v>12947.279174627434</v>
      </c>
      <c r="H2134" s="29">
        <f>H2123*J2134</f>
        <v>10940.388536492164</v>
      </c>
      <c r="J2134" s="3">
        <f>K2134/K2124</f>
        <v>0.10699273977837216</v>
      </c>
      <c r="K2134" s="37">
        <v>2.8</v>
      </c>
    </row>
    <row r="2135" spans="1:11" ht="12.75" customHeight="1">
      <c r="A2135" s="25"/>
      <c r="B2135" s="26"/>
      <c r="C2135" s="27"/>
      <c r="D2135" s="41" t="s">
        <v>26</v>
      </c>
      <c r="E2135" s="28">
        <v>-920</v>
      </c>
      <c r="F2135" s="28">
        <v>527.88</v>
      </c>
      <c r="G2135" s="28"/>
      <c r="H2135" s="29">
        <v>-392.12</v>
      </c>
    </row>
    <row r="2136" spans="1:11" ht="13.5" customHeight="1" thickBot="1">
      <c r="A2136" s="33"/>
      <c r="B2136" s="34"/>
      <c r="C2136" s="35"/>
      <c r="D2136" s="43" t="s">
        <v>29</v>
      </c>
      <c r="E2136" s="44"/>
      <c r="F2136" s="44" t="s">
        <v>599</v>
      </c>
      <c r="G2136" s="44" t="s">
        <v>34</v>
      </c>
      <c r="H2136" s="45" t="s">
        <v>633</v>
      </c>
    </row>
    <row r="2137" spans="1:11" customFormat="1" ht="15.75" thickBot="1">
      <c r="A2137" s="38"/>
      <c r="D2137" s="116"/>
      <c r="E2137" s="108"/>
      <c r="F2137" s="108"/>
      <c r="G2137" s="108"/>
      <c r="H2137" s="108"/>
    </row>
    <row r="2138" spans="1:11">
      <c r="A2138" s="13" t="s">
        <v>10</v>
      </c>
      <c r="B2138" s="14" t="s">
        <v>11</v>
      </c>
      <c r="C2138" s="39">
        <v>121</v>
      </c>
      <c r="D2138" s="40" t="s">
        <v>12</v>
      </c>
      <c r="E2138" s="85">
        <v>-21106.21</v>
      </c>
      <c r="F2138" s="17">
        <v>271581.07</v>
      </c>
      <c r="G2138" s="17">
        <v>167524.79</v>
      </c>
      <c r="H2138" s="18">
        <v>82950.070000000007</v>
      </c>
    </row>
    <row r="2139" spans="1:11" ht="12.75" customHeight="1">
      <c r="A2139" s="19"/>
      <c r="B2139" s="20"/>
      <c r="C2139" s="21"/>
      <c r="D2139" s="41" t="s">
        <v>13</v>
      </c>
      <c r="E2139" s="23"/>
      <c r="F2139" s="23" t="s">
        <v>752</v>
      </c>
      <c r="G2139" s="23"/>
      <c r="H2139" s="24" t="s">
        <v>752</v>
      </c>
    </row>
    <row r="2140" spans="1:11" ht="12.75" customHeight="1">
      <c r="A2140" s="25"/>
      <c r="B2140" s="26"/>
      <c r="C2140" s="27"/>
      <c r="D2140" s="41" t="s">
        <v>14</v>
      </c>
      <c r="E2140" s="94">
        <v>-20094.36</v>
      </c>
      <c r="F2140" s="23">
        <v>252357.64</v>
      </c>
      <c r="G2140" s="23">
        <v>166055.04000000001</v>
      </c>
      <c r="H2140" s="24">
        <v>66208.240000000005</v>
      </c>
    </row>
    <row r="2141" spans="1:11" ht="12.75" customHeight="1">
      <c r="A2141" s="25"/>
      <c r="B2141" s="26"/>
      <c r="C2141" s="27"/>
      <c r="D2141" s="86" t="s">
        <v>15</v>
      </c>
      <c r="E2141" s="23"/>
      <c r="F2141" s="23"/>
      <c r="G2141" s="23"/>
      <c r="H2141" s="24"/>
      <c r="J2141" s="3">
        <f>J2142+J2143+J2144+J2145+J2146+J2147+J2148+J2149+J2150+J2151</f>
        <v>1</v>
      </c>
      <c r="K2141" s="3">
        <v>26.17</v>
      </c>
    </row>
    <row r="2142" spans="1:11" ht="22.5">
      <c r="A2142" s="25"/>
      <c r="B2142" s="26"/>
      <c r="C2142" s="27"/>
      <c r="D2142" s="31" t="s">
        <v>713</v>
      </c>
      <c r="E2142" s="94">
        <f>E2140*J2142</f>
        <v>-3186.5339701948797</v>
      </c>
      <c r="F2142" s="94">
        <f>F2140*J2142</f>
        <v>40018.502330913259</v>
      </c>
      <c r="G2142" s="94">
        <f>G2140*J2142</f>
        <v>26332.763316774934</v>
      </c>
      <c r="H2142" s="103">
        <f>H2140*J2142</f>
        <v>10499.205043943448</v>
      </c>
      <c r="J2142" s="3">
        <f>K2142/K2141</f>
        <v>0.15857852502865877</v>
      </c>
      <c r="K2142" s="3">
        <v>4.1500000000000004</v>
      </c>
    </row>
    <row r="2143" spans="1:11" ht="12.75" customHeight="1">
      <c r="A2143" s="25"/>
      <c r="B2143" s="26"/>
      <c r="C2143" s="27"/>
      <c r="D2143" s="31" t="s">
        <v>17</v>
      </c>
      <c r="E2143" s="94">
        <f>E2140*J2143</f>
        <v>-1574.0709973251812</v>
      </c>
      <c r="F2143" s="94">
        <f>F2140*J2143</f>
        <v>19768.175850210162</v>
      </c>
      <c r="G2143" s="94">
        <f>G2140*J2143</f>
        <v>13007.750554069544</v>
      </c>
      <c r="H2143" s="103">
        <f>H2140*J2143</f>
        <v>5186.3542988154368</v>
      </c>
      <c r="J2143" s="3">
        <f>K2143/K2141</f>
        <v>7.8333970194879615E-2</v>
      </c>
      <c r="K2143" s="3">
        <v>2.0499999999999998</v>
      </c>
    </row>
    <row r="2144" spans="1:11" ht="12.75" customHeight="1">
      <c r="A2144" s="25"/>
      <c r="B2144" s="26"/>
      <c r="C2144" s="27"/>
      <c r="D2144" s="31" t="s">
        <v>714</v>
      </c>
      <c r="E2144" s="94">
        <f>E2140*J2144</f>
        <v>-1727.638899503248</v>
      </c>
      <c r="F2144" s="94">
        <f>F2140*J2144</f>
        <v>21696.778372181889</v>
      </c>
      <c r="G2144" s="94">
        <f>G2140*J2144</f>
        <v>14276.799388612915</v>
      </c>
      <c r="H2144" s="103">
        <f>H2140*J2144</f>
        <v>5692.3400840657241</v>
      </c>
      <c r="J2144" s="3">
        <f>K2144/K2141</f>
        <v>8.597630875047764E-2</v>
      </c>
      <c r="K2144" s="3">
        <v>2.25</v>
      </c>
    </row>
    <row r="2145" spans="1:16" ht="12.75" customHeight="1">
      <c r="A2145" s="25"/>
      <c r="B2145" s="26"/>
      <c r="C2145" s="27"/>
      <c r="D2145" s="31" t="s">
        <v>20</v>
      </c>
      <c r="E2145" s="94">
        <f>E2140*J2145</f>
        <v>-2249.7697669086738</v>
      </c>
      <c r="F2145" s="94">
        <f>F2140*J2145</f>
        <v>28254.026946885748</v>
      </c>
      <c r="G2145" s="94">
        <f>G2140*J2145</f>
        <v>18591.565426060373</v>
      </c>
      <c r="H2145" s="103">
        <f>H2140*J2145</f>
        <v>7412.6917539166989</v>
      </c>
      <c r="J2145" s="3">
        <f>K2145/K2141</f>
        <v>0.11196025983951088</v>
      </c>
      <c r="K2145" s="3">
        <v>2.93</v>
      </c>
    </row>
    <row r="2146" spans="1:16" ht="12.75" customHeight="1">
      <c r="A2146" s="25"/>
      <c r="B2146" s="26"/>
      <c r="C2146" s="27"/>
      <c r="D2146" s="31" t="s">
        <v>715</v>
      </c>
      <c r="E2146" s="28">
        <f>E2140*J2146</f>
        <v>-775.51790599923572</v>
      </c>
      <c r="F2146" s="28">
        <f>F2140*J2146</f>
        <v>9739.4427359572037</v>
      </c>
      <c r="G2146" s="28">
        <f>G2140*J2146</f>
        <v>6408.6966144440194</v>
      </c>
      <c r="H2146" s="29">
        <f>H2140*J2146</f>
        <v>2555.2282155139474</v>
      </c>
      <c r="J2146" s="3">
        <f>K2146/K2141</f>
        <v>3.8593809705769963E-2</v>
      </c>
      <c r="K2146" s="3">
        <v>1.01</v>
      </c>
    </row>
    <row r="2147" spans="1:16" ht="12.75" customHeight="1">
      <c r="A2147" s="25"/>
      <c r="B2147" s="26"/>
      <c r="C2147" s="27"/>
      <c r="D2147" s="31" t="s">
        <v>716</v>
      </c>
      <c r="E2147" s="28">
        <f>E2140*J2147</f>
        <v>-729.44753534581571</v>
      </c>
      <c r="F2147" s="28">
        <f>F2140*J2147</f>
        <v>9160.8619793656853</v>
      </c>
      <c r="G2147" s="28">
        <f>G2140*J2147</f>
        <v>6027.9819640810083</v>
      </c>
      <c r="H2147" s="29">
        <f>H2140*J2147</f>
        <v>2403.432479938861</v>
      </c>
      <c r="J2147" s="3">
        <f>K2147/K2141</f>
        <v>3.6301108139090557E-2</v>
      </c>
      <c r="K2147" s="3">
        <v>0.95</v>
      </c>
    </row>
    <row r="2148" spans="1:16" ht="12.75" customHeight="1">
      <c r="A2148" s="25"/>
      <c r="B2148" s="26"/>
      <c r="C2148" s="27"/>
      <c r="D2148" s="31" t="s">
        <v>22</v>
      </c>
      <c r="E2148" s="28">
        <f>E2140*J2148</f>
        <v>-145.88950706916316</v>
      </c>
      <c r="F2148" s="28">
        <f>F2140*J2148</f>
        <v>1832.172395873137</v>
      </c>
      <c r="G2148" s="28">
        <f>G2140*J2148</f>
        <v>1205.5963928162016</v>
      </c>
      <c r="H2148" s="29">
        <f>H2140*J2148</f>
        <v>480.68649598777222</v>
      </c>
      <c r="J2148" s="3">
        <f>K2148/K2141</f>
        <v>7.2602216278181116E-3</v>
      </c>
      <c r="K2148" s="3">
        <v>0.19</v>
      </c>
    </row>
    <row r="2149" spans="1:16" ht="12.75" customHeight="1">
      <c r="A2149" s="25"/>
      <c r="B2149" s="26"/>
      <c r="C2149" s="27"/>
      <c r="D2149" s="31" t="s">
        <v>25</v>
      </c>
      <c r="E2149" s="28">
        <f>E2140*J2149</f>
        <v>-284.100619029423</v>
      </c>
      <c r="F2149" s="28">
        <f>F2140*J2149</f>
        <v>3567.9146656476883</v>
      </c>
      <c r="G2149" s="28">
        <f>G2140*J2149</f>
        <v>2347.740343905235</v>
      </c>
      <c r="H2149" s="29">
        <f>H2140*J2149</f>
        <v>936.07370271303023</v>
      </c>
      <c r="J2149" s="3">
        <f>K2149/K2141</f>
        <v>1.4138326327856323E-2</v>
      </c>
      <c r="K2149" s="3">
        <v>0.37</v>
      </c>
    </row>
    <row r="2150" spans="1:16" ht="45">
      <c r="A2150" s="25"/>
      <c r="B2150" s="26"/>
      <c r="C2150" s="27"/>
      <c r="D2150" s="31" t="s">
        <v>717</v>
      </c>
      <c r="E2150" s="28">
        <f>E2140*J2150</f>
        <v>-7271.4401681314484</v>
      </c>
      <c r="F2150" s="28">
        <f>F2140*J2150</f>
        <v>91319.329415361106</v>
      </c>
      <c r="G2150" s="28">
        <f>G2140*J2150</f>
        <v>60089.462315628582</v>
      </c>
      <c r="H2150" s="29">
        <f>H2140*J2150</f>
        <v>23958.426931601072</v>
      </c>
      <c r="J2150" s="3">
        <f>K2150/K2141</f>
        <v>0.36186473060756591</v>
      </c>
      <c r="K2150" s="3">
        <v>9.4700000000000006</v>
      </c>
    </row>
    <row r="2151" spans="1:16" ht="12.75" customHeight="1">
      <c r="A2151" s="25"/>
      <c r="B2151" s="26"/>
      <c r="C2151" s="27"/>
      <c r="D2151" s="31" t="s">
        <v>718</v>
      </c>
      <c r="E2151" s="28">
        <f>E2140*J2151</f>
        <v>-2149.9506304929305</v>
      </c>
      <c r="F2151" s="28">
        <f>F2140*J2151</f>
        <v>27000.435307604122</v>
      </c>
      <c r="G2151" s="28">
        <f>G2140*J2151</f>
        <v>17766.683683607182</v>
      </c>
      <c r="H2151" s="29">
        <f>H2140*J2151</f>
        <v>7083.8009935040118</v>
      </c>
      <c r="J2151" s="3">
        <f>K2151/K2141</f>
        <v>0.10699273977837216</v>
      </c>
      <c r="K2151" s="37">
        <v>2.8</v>
      </c>
    </row>
    <row r="2152" spans="1:16" ht="12.75" customHeight="1">
      <c r="A2152" s="25"/>
      <c r="B2152" s="26"/>
      <c r="C2152" s="27"/>
      <c r="D2152" s="41" t="s">
        <v>26</v>
      </c>
      <c r="E2152" s="23" t="s">
        <v>753</v>
      </c>
      <c r="F2152" s="59">
        <v>143.43</v>
      </c>
      <c r="G2152" s="23"/>
      <c r="H2152" s="60">
        <v>-868.42</v>
      </c>
    </row>
    <row r="2153" spans="1:16" ht="13.5" customHeight="1" thickBot="1">
      <c r="A2153" s="33"/>
      <c r="B2153" s="34"/>
      <c r="C2153" s="35"/>
      <c r="D2153" s="43" t="s">
        <v>29</v>
      </c>
      <c r="E2153" s="44"/>
      <c r="F2153" s="44" t="s">
        <v>754</v>
      </c>
      <c r="G2153" s="44" t="s">
        <v>755</v>
      </c>
      <c r="H2153" s="45" t="s">
        <v>756</v>
      </c>
    </row>
    <row r="2154" spans="1:16" ht="12" thickBot="1">
      <c r="C2154" s="3"/>
      <c r="D2154" s="117"/>
      <c r="E2154" s="109"/>
      <c r="F2154" s="109"/>
      <c r="G2154" s="109"/>
      <c r="H2154" s="109"/>
    </row>
    <row r="2155" spans="1:16">
      <c r="A2155" s="13" t="s">
        <v>10</v>
      </c>
      <c r="B2155" s="14" t="s">
        <v>11</v>
      </c>
      <c r="C2155" s="107">
        <v>122</v>
      </c>
      <c r="D2155" s="106" t="s">
        <v>14</v>
      </c>
      <c r="E2155" s="110"/>
      <c r="F2155" s="111">
        <v>52723.87</v>
      </c>
      <c r="G2155" s="111">
        <v>66768.960000000006</v>
      </c>
      <c r="H2155" s="111">
        <v>-14045.09</v>
      </c>
      <c r="O2155" s="3">
        <v>22.2</v>
      </c>
    </row>
    <row r="2156" spans="1:16" ht="89.25">
      <c r="C2156" s="3"/>
      <c r="D2156" s="118" t="s">
        <v>757</v>
      </c>
      <c r="E2156" s="110"/>
      <c r="F2156" s="111">
        <f>P2156*F2155/100</f>
        <v>9523.5458873873868</v>
      </c>
      <c r="G2156" s="111">
        <f>G2155*P2156/100</f>
        <v>12060.519351351351</v>
      </c>
      <c r="H2156" s="111"/>
      <c r="O2156" s="3">
        <v>4.01</v>
      </c>
      <c r="P2156" s="3">
        <f>O2156/O2155*100</f>
        <v>18.063063063063062</v>
      </c>
    </row>
    <row r="2157" spans="1:16" ht="51">
      <c r="C2157" s="3"/>
      <c r="D2157" s="118" t="s">
        <v>758</v>
      </c>
      <c r="E2157" s="110"/>
      <c r="F2157" s="111">
        <f>F2155*P2157/100</f>
        <v>11684.749567567569</v>
      </c>
      <c r="G2157" s="111">
        <f>G2155*P2157/100</f>
        <v>14797.445189189191</v>
      </c>
      <c r="H2157" s="111">
        <f>H2155*P2157/100</f>
        <v>-3112.6956216216222</v>
      </c>
      <c r="O2157" s="3">
        <v>4.92</v>
      </c>
      <c r="P2157" s="3">
        <f>O2157/O2155*100</f>
        <v>22.162162162162165</v>
      </c>
    </row>
    <row r="2158" spans="1:16" ht="25.5">
      <c r="C2158" s="3"/>
      <c r="D2158" s="118" t="s">
        <v>759</v>
      </c>
      <c r="E2158" s="110"/>
      <c r="F2158" s="111">
        <f>F2155*P2158/100</f>
        <v>26718.177364864867</v>
      </c>
      <c r="G2158" s="111">
        <f>G2155*P2158/100</f>
        <v>33835.621621621627</v>
      </c>
      <c r="H2158" s="111">
        <f>H2155*P2158/100</f>
        <v>-7117.4442567567576</v>
      </c>
      <c r="O2158" s="3">
        <v>11.25</v>
      </c>
      <c r="P2158" s="3">
        <f>O2158/O2155*100</f>
        <v>50.675675675675677</v>
      </c>
    </row>
    <row r="2159" spans="1:16">
      <c r="C2159" s="3"/>
      <c r="D2159" s="119" t="s">
        <v>760</v>
      </c>
      <c r="E2159" s="110"/>
      <c r="F2159" s="111">
        <f>F2155*P2159/100</f>
        <v>4797.3971801801808</v>
      </c>
      <c r="G2159" s="111">
        <f>G2155*P2159/100</f>
        <v>6075.3738378378384</v>
      </c>
      <c r="H2159" s="111">
        <f>H2155*P2159/100</f>
        <v>-1277.9766576576578</v>
      </c>
      <c r="O2159" s="3">
        <v>2.02</v>
      </c>
      <c r="P2159" s="3">
        <f>O2159/O2155*100</f>
        <v>9.0990990990990994</v>
      </c>
    </row>
    <row r="2160" spans="1:16" ht="12" thickBot="1">
      <c r="C2160" s="3"/>
      <c r="D2160" s="117"/>
      <c r="E2160" s="109"/>
      <c r="F2160" s="109"/>
      <c r="G2160" s="109"/>
      <c r="H2160" s="109"/>
    </row>
    <row r="2161" spans="1:16">
      <c r="A2161" s="13" t="s">
        <v>10</v>
      </c>
      <c r="B2161" s="14" t="s">
        <v>11</v>
      </c>
      <c r="C2161" s="107">
        <v>123</v>
      </c>
      <c r="D2161" s="106" t="s">
        <v>14</v>
      </c>
      <c r="E2161" s="110"/>
      <c r="F2161" s="111">
        <v>61461.55</v>
      </c>
      <c r="G2161" s="111">
        <v>75463.679999999993</v>
      </c>
      <c r="H2161" s="111">
        <v>-14002.13</v>
      </c>
      <c r="O2161" s="3">
        <v>22.2</v>
      </c>
    </row>
    <row r="2162" spans="1:16" ht="89.25">
      <c r="C2162" s="3"/>
      <c r="D2162" s="118" t="s">
        <v>757</v>
      </c>
      <c r="E2162" s="110"/>
      <c r="F2162" s="111">
        <f>P2162*F2161/100</f>
        <v>11101.838536036035</v>
      </c>
      <c r="G2162" s="111">
        <f>G2161*P2162/100</f>
        <v>13631.052108108106</v>
      </c>
      <c r="H2162" s="111"/>
      <c r="O2162" s="3">
        <v>4.01</v>
      </c>
      <c r="P2162" s="3">
        <f>O2162/O2161*100</f>
        <v>18.063063063063062</v>
      </c>
    </row>
    <row r="2163" spans="1:16" ht="51">
      <c r="C2163" s="3"/>
      <c r="D2163" s="118" t="s">
        <v>758</v>
      </c>
      <c r="E2163" s="110"/>
      <c r="F2163" s="111">
        <f>F2161*P2163/100</f>
        <v>13621.208378378382</v>
      </c>
      <c r="G2163" s="111">
        <f>G2161*P2163/100</f>
        <v>16724.383135135136</v>
      </c>
      <c r="H2163" s="111">
        <f>H2161*P2163/100</f>
        <v>-3103.1747567567568</v>
      </c>
      <c r="O2163" s="3">
        <v>4.92</v>
      </c>
      <c r="P2163" s="3">
        <f>O2163/O2161*100</f>
        <v>22.162162162162165</v>
      </c>
    </row>
    <row r="2164" spans="1:16" ht="25.5">
      <c r="C2164" s="3"/>
      <c r="D2164" s="118" t="s">
        <v>759</v>
      </c>
      <c r="E2164" s="110"/>
      <c r="F2164" s="111">
        <f>F2161*P2164/100</f>
        <v>31146.055743243247</v>
      </c>
      <c r="G2164" s="111">
        <f>G2161*P2164/100</f>
        <v>38241.729729729726</v>
      </c>
      <c r="H2164" s="111">
        <f>H2161*P2164/100</f>
        <v>-7095.6739864864867</v>
      </c>
      <c r="O2164" s="3">
        <v>11.25</v>
      </c>
      <c r="P2164" s="3">
        <f>O2164/O2161*100</f>
        <v>50.675675675675677</v>
      </c>
    </row>
    <row r="2165" spans="1:16">
      <c r="C2165" s="3"/>
      <c r="D2165" s="119" t="s">
        <v>760</v>
      </c>
      <c r="E2165" s="110"/>
      <c r="F2165" s="111">
        <f>F2161*P2165/100</f>
        <v>5592.4473423423433</v>
      </c>
      <c r="G2165" s="111">
        <f>G2161*P2165/100</f>
        <v>6866.5150270270269</v>
      </c>
      <c r="H2165" s="111">
        <f>H2161*P2165/100</f>
        <v>-1274.0676846846845</v>
      </c>
      <c r="O2165" s="3">
        <v>2.02</v>
      </c>
      <c r="P2165" s="3">
        <f>O2165/O2161*100</f>
        <v>9.0990990990990994</v>
      </c>
    </row>
    <row r="2166" spans="1:16" ht="12" thickBot="1">
      <c r="C2166" s="3"/>
      <c r="D2166" s="105"/>
      <c r="E2166" s="112"/>
      <c r="F2166" s="113"/>
      <c r="G2166" s="113"/>
      <c r="H2166" s="113"/>
    </row>
    <row r="2167" spans="1:16">
      <c r="A2167" s="13" t="s">
        <v>10</v>
      </c>
      <c r="B2167" s="14" t="s">
        <v>11</v>
      </c>
      <c r="C2167" s="107">
        <v>124</v>
      </c>
      <c r="D2167" s="106" t="s">
        <v>14</v>
      </c>
      <c r="E2167" s="110"/>
      <c r="F2167" s="111">
        <v>54503.69</v>
      </c>
      <c r="G2167" s="111">
        <v>68663.100000000006</v>
      </c>
      <c r="H2167" s="111">
        <v>-14159.41</v>
      </c>
      <c r="O2167" s="3">
        <v>22.2</v>
      </c>
    </row>
    <row r="2168" spans="1:16" ht="89.25">
      <c r="C2168" s="3"/>
      <c r="D2168" s="118" t="s">
        <v>757</v>
      </c>
      <c r="E2168" s="110"/>
      <c r="F2168" s="111">
        <f>P2168*F2167/100</f>
        <v>9845.0358963963954</v>
      </c>
      <c r="G2168" s="111">
        <f>G2167*P2168/100</f>
        <v>12402.659054054055</v>
      </c>
      <c r="H2168" s="111"/>
      <c r="O2168" s="3">
        <v>4.01</v>
      </c>
      <c r="P2168" s="3">
        <f>O2168/O2167*100</f>
        <v>18.063063063063062</v>
      </c>
    </row>
    <row r="2169" spans="1:16" ht="51">
      <c r="C2169" s="3"/>
      <c r="D2169" s="118" t="s">
        <v>758</v>
      </c>
      <c r="E2169" s="110"/>
      <c r="F2169" s="111">
        <f>F2167*P2169/100</f>
        <v>12079.196162162165</v>
      </c>
      <c r="G2169" s="111">
        <f>G2167*P2169/100</f>
        <v>15217.227567567572</v>
      </c>
      <c r="H2169" s="111">
        <f>H2167*P2169/100</f>
        <v>-3138.0314054054056</v>
      </c>
      <c r="O2169" s="3">
        <v>4.92</v>
      </c>
      <c r="P2169" s="3">
        <f>O2169/O2167*100</f>
        <v>22.162162162162165</v>
      </c>
    </row>
    <row r="2170" spans="1:16" ht="25.5">
      <c r="C2170" s="3"/>
      <c r="D2170" s="118" t="s">
        <v>759</v>
      </c>
      <c r="E2170" s="110"/>
      <c r="F2170" s="111">
        <f>F2167*P2170/100</f>
        <v>27620.113175675677</v>
      </c>
      <c r="G2170" s="111">
        <f>G2167*P2170/100</f>
        <v>34795.489864864874</v>
      </c>
      <c r="H2170" s="111">
        <f>H2167*P2170/100</f>
        <v>-7175.3766891891892</v>
      </c>
      <c r="O2170" s="3">
        <v>11.25</v>
      </c>
      <c r="P2170" s="3">
        <f>O2170/O2167*100</f>
        <v>50.675675675675677</v>
      </c>
    </row>
    <row r="2171" spans="1:16">
      <c r="C2171" s="3"/>
      <c r="D2171" s="119" t="s">
        <v>760</v>
      </c>
      <c r="E2171" s="110"/>
      <c r="F2171" s="111">
        <f>F2167*P2171/100</f>
        <v>4959.3447657657662</v>
      </c>
      <c r="G2171" s="111">
        <f>G2167*P2171/100</f>
        <v>6247.7235135135152</v>
      </c>
      <c r="H2171" s="111">
        <f>H2167*P2171/100</f>
        <v>-1288.3787477477479</v>
      </c>
      <c r="O2171" s="3">
        <v>2.02</v>
      </c>
      <c r="P2171" s="3">
        <f>O2171/O2167*100</f>
        <v>9.0990990990990994</v>
      </c>
    </row>
    <row r="2172" spans="1:16" ht="12" thickBot="1">
      <c r="C2172" s="3"/>
      <c r="D2172" s="117"/>
      <c r="E2172" s="109"/>
      <c r="F2172" s="109"/>
      <c r="G2172" s="109"/>
      <c r="H2172" s="109"/>
    </row>
    <row r="2173" spans="1:16">
      <c r="A2173" s="13" t="s">
        <v>10</v>
      </c>
      <c r="B2173" s="14" t="s">
        <v>11</v>
      </c>
      <c r="C2173" s="39">
        <v>125</v>
      </c>
      <c r="D2173" s="104" t="s">
        <v>14</v>
      </c>
      <c r="E2173" s="114"/>
      <c r="F2173" s="115">
        <v>48243.78</v>
      </c>
      <c r="G2173" s="115">
        <v>78947.179999999993</v>
      </c>
      <c r="H2173" s="115">
        <v>-30703.4</v>
      </c>
      <c r="O2173" s="3">
        <v>22.2</v>
      </c>
    </row>
    <row r="2174" spans="1:16" ht="90" thickBot="1">
      <c r="C2174" s="3"/>
      <c r="D2174" s="120" t="s">
        <v>757</v>
      </c>
      <c r="E2174" s="114"/>
      <c r="F2174" s="115">
        <f>P2174*F2173/100</f>
        <v>8714.3044054054044</v>
      </c>
      <c r="G2174" s="115">
        <f>G2173*P2174/100</f>
        <v>14260.278909909906</v>
      </c>
      <c r="H2174" s="115"/>
      <c r="O2174" s="3">
        <v>4.01</v>
      </c>
      <c r="P2174" s="3">
        <f>O2174/O2173*100</f>
        <v>18.063063063063062</v>
      </c>
    </row>
    <row r="2175" spans="1:16" ht="51.75" thickBot="1">
      <c r="C2175" s="3"/>
      <c r="D2175" s="120" t="s">
        <v>758</v>
      </c>
      <c r="E2175" s="114"/>
      <c r="F2175" s="115">
        <f>F2173*P2175/100</f>
        <v>10691.864756756759</v>
      </c>
      <c r="G2175" s="115">
        <f>G2173*P2175/100</f>
        <v>17496.402054054055</v>
      </c>
      <c r="H2175" s="115">
        <f>H2173*P2175/100</f>
        <v>-6804.5372972972982</v>
      </c>
      <c r="O2175" s="3">
        <v>4.92</v>
      </c>
      <c r="P2175" s="3">
        <f>O2175/O2173*100</f>
        <v>22.162162162162165</v>
      </c>
    </row>
    <row r="2176" spans="1:16" ht="26.25" thickBot="1">
      <c r="C2176" s="3"/>
      <c r="D2176" s="120" t="s">
        <v>759</v>
      </c>
      <c r="E2176" s="114"/>
      <c r="F2176" s="115">
        <f>F2173*P2176/100</f>
        <v>24447.861486486487</v>
      </c>
      <c r="G2176" s="115">
        <f>G2173*P2176/100</f>
        <v>40007.016891891893</v>
      </c>
      <c r="H2176" s="115">
        <f>H2173*P2176/100</f>
        <v>-15559.155405405407</v>
      </c>
      <c r="O2176" s="3">
        <v>11.25</v>
      </c>
      <c r="P2176" s="3">
        <f>O2176/O2173*100</f>
        <v>50.675675675675677</v>
      </c>
    </row>
    <row r="2177" spans="1:16" ht="12" thickBot="1">
      <c r="C2177" s="3"/>
      <c r="D2177" s="121" t="s">
        <v>760</v>
      </c>
      <c r="E2177" s="114"/>
      <c r="F2177" s="115">
        <f>F2173*P2177/100</f>
        <v>4389.7493513513509</v>
      </c>
      <c r="G2177" s="115">
        <f>G2173*P2177/100</f>
        <v>7183.4821441441436</v>
      </c>
      <c r="H2177" s="115">
        <f>H2173*P2177/100</f>
        <v>-2793.7327927927927</v>
      </c>
      <c r="O2177" s="3">
        <v>2.02</v>
      </c>
      <c r="P2177" s="3">
        <f>O2177/O2173*100</f>
        <v>9.0990990990990994</v>
      </c>
    </row>
    <row r="2178" spans="1:16" ht="12" thickBot="1">
      <c r="C2178" s="3"/>
      <c r="D2178" s="117"/>
      <c r="E2178" s="109"/>
      <c r="F2178" s="109"/>
      <c r="G2178" s="109"/>
      <c r="H2178" s="109"/>
    </row>
    <row r="2179" spans="1:16">
      <c r="A2179" s="13" t="s">
        <v>10</v>
      </c>
      <c r="B2179" s="14" t="s">
        <v>11</v>
      </c>
      <c r="C2179" s="107">
        <v>126</v>
      </c>
      <c r="D2179" s="106" t="s">
        <v>14</v>
      </c>
      <c r="E2179" s="110"/>
      <c r="F2179" s="111">
        <v>63702.23</v>
      </c>
      <c r="G2179" s="111">
        <v>250944.1</v>
      </c>
      <c r="H2179" s="111">
        <v>-187241.87</v>
      </c>
      <c r="O2179" s="3">
        <v>22.2</v>
      </c>
    </row>
    <row r="2180" spans="1:16" ht="89.25">
      <c r="C2180" s="3"/>
      <c r="D2180" s="118" t="s">
        <v>757</v>
      </c>
      <c r="E2180" s="110"/>
      <c r="F2180" s="111">
        <f>P2180*F2179/100</f>
        <v>11506.573977477477</v>
      </c>
      <c r="G2180" s="111">
        <f>G2179*P2180/100</f>
        <v>45328.191036036034</v>
      </c>
      <c r="H2180" s="111"/>
      <c r="O2180" s="3">
        <v>4.01</v>
      </c>
      <c r="P2180" s="3">
        <f>O2180/O2179*100</f>
        <v>18.063063063063062</v>
      </c>
    </row>
    <row r="2181" spans="1:16" ht="51">
      <c r="C2181" s="3"/>
      <c r="D2181" s="118" t="s">
        <v>758</v>
      </c>
      <c r="E2181" s="110"/>
      <c r="F2181" s="111">
        <f>F2179*P2181/100</f>
        <v>14117.791513513515</v>
      </c>
      <c r="G2181" s="111">
        <f>G2179*P2181/100</f>
        <v>55614.638378378382</v>
      </c>
      <c r="H2181" s="111">
        <f>H2179*P2181/100</f>
        <v>-41496.84686486487</v>
      </c>
      <c r="O2181" s="3">
        <v>4.92</v>
      </c>
      <c r="P2181" s="3">
        <f>O2181/O2179*100</f>
        <v>22.162162162162165</v>
      </c>
    </row>
    <row r="2182" spans="1:16" ht="25.5">
      <c r="C2182" s="3"/>
      <c r="D2182" s="118" t="s">
        <v>759</v>
      </c>
      <c r="E2182" s="110"/>
      <c r="F2182" s="111">
        <f>F2179*P2182/100</f>
        <v>32281.535472972973</v>
      </c>
      <c r="G2182" s="111">
        <f>G2179*P2182/100</f>
        <v>127167.61824324325</v>
      </c>
      <c r="H2182" s="111">
        <f>H2179*P2182/100</f>
        <v>-94886.082770270281</v>
      </c>
      <c r="O2182" s="3">
        <v>11.25</v>
      </c>
      <c r="P2182" s="3">
        <f>O2182/O2179*100</f>
        <v>50.675675675675677</v>
      </c>
    </row>
    <row r="2183" spans="1:16">
      <c r="C2183" s="3"/>
      <c r="D2183" s="119" t="s">
        <v>760</v>
      </c>
      <c r="E2183" s="110"/>
      <c r="F2183" s="111">
        <f>F2179*P2183/100</f>
        <v>5796.3290360360361</v>
      </c>
      <c r="G2183" s="111">
        <f>G2179*P2183/100</f>
        <v>22833.652342342342</v>
      </c>
      <c r="H2183" s="111">
        <f>H2179*P2183/100</f>
        <v>-17037.323306306309</v>
      </c>
      <c r="O2183" s="3">
        <v>2.02</v>
      </c>
      <c r="P2183" s="3">
        <f>O2183/O2179*100</f>
        <v>9.0990990990990994</v>
      </c>
    </row>
    <row r="2184" spans="1:16" ht="12" thickBot="1">
      <c r="C2184" s="3"/>
      <c r="D2184" s="117"/>
      <c r="E2184" s="109"/>
      <c r="F2184" s="109"/>
      <c r="G2184" s="109"/>
      <c r="H2184" s="109"/>
    </row>
    <row r="2185" spans="1:16">
      <c r="A2185" s="13" t="s">
        <v>10</v>
      </c>
      <c r="B2185" s="14" t="s">
        <v>11</v>
      </c>
      <c r="C2185" s="39">
        <v>127</v>
      </c>
      <c r="D2185" s="104" t="s">
        <v>14</v>
      </c>
      <c r="E2185" s="114"/>
      <c r="F2185" s="115">
        <v>63514.98</v>
      </c>
      <c r="G2185" s="115">
        <v>107629.37</v>
      </c>
      <c r="H2185" s="115">
        <v>-44114.39</v>
      </c>
      <c r="O2185" s="3">
        <v>22.2</v>
      </c>
    </row>
    <row r="2186" spans="1:16" ht="90" thickBot="1">
      <c r="C2186" s="3"/>
      <c r="D2186" s="120" t="s">
        <v>757</v>
      </c>
      <c r="E2186" s="114"/>
      <c r="F2186" s="115">
        <f>P2186*F2185/100</f>
        <v>11472.750891891892</v>
      </c>
      <c r="G2186" s="115">
        <f>G2185*P2186/100</f>
        <v>19441.160977477477</v>
      </c>
      <c r="H2186" s="115"/>
      <c r="O2186" s="3">
        <v>4.01</v>
      </c>
      <c r="P2186" s="3">
        <f>O2186/O2185*100</f>
        <v>18.063063063063062</v>
      </c>
    </row>
    <row r="2187" spans="1:16" ht="51.75" thickBot="1">
      <c r="C2187" s="3"/>
      <c r="D2187" s="120" t="s">
        <v>758</v>
      </c>
      <c r="E2187" s="114"/>
      <c r="F2187" s="115">
        <f>F2185*P2187/100</f>
        <v>14076.292864864867</v>
      </c>
      <c r="G2187" s="115">
        <f>G2185*P2187/100</f>
        <v>23852.995513513517</v>
      </c>
      <c r="H2187" s="115">
        <f>H2185*P2187/100</f>
        <v>-9776.7026486486502</v>
      </c>
      <c r="O2187" s="3">
        <v>4.92</v>
      </c>
      <c r="P2187" s="3">
        <f>O2187/O2185*100</f>
        <v>22.162162162162165</v>
      </c>
    </row>
    <row r="2188" spans="1:16" ht="26.25" thickBot="1">
      <c r="C2188" s="3"/>
      <c r="D2188" s="120" t="s">
        <v>759</v>
      </c>
      <c r="E2188" s="114"/>
      <c r="F2188" s="115">
        <f>F2185*P2188/100</f>
        <v>32186.645270270274</v>
      </c>
      <c r="G2188" s="115">
        <f>G2185*P2188/100</f>
        <v>54541.910472972973</v>
      </c>
      <c r="H2188" s="115">
        <f>H2185*P2188/100</f>
        <v>-22355.265202702703</v>
      </c>
      <c r="O2188" s="3">
        <v>11.25</v>
      </c>
      <c r="P2188" s="3">
        <f>O2188/O2185*100</f>
        <v>50.675675675675677</v>
      </c>
    </row>
    <row r="2189" spans="1:16" ht="12" thickBot="1">
      <c r="C2189" s="3"/>
      <c r="D2189" s="121" t="s">
        <v>760</v>
      </c>
      <c r="E2189" s="114"/>
      <c r="F2189" s="115">
        <f>F2185*P2189/100</f>
        <v>5779.2909729729736</v>
      </c>
      <c r="G2189" s="115">
        <f>G2185*P2189/100</f>
        <v>9793.3030360360353</v>
      </c>
      <c r="H2189" s="115">
        <f>H2185*P2189/100</f>
        <v>-4014.0120630630631</v>
      </c>
      <c r="O2189" s="3">
        <v>2.02</v>
      </c>
      <c r="P2189" s="3">
        <f>O2189/O2185*100</f>
        <v>9.0990990990990994</v>
      </c>
    </row>
    <row r="2190" spans="1:16" ht="12" thickBot="1">
      <c r="C2190" s="3"/>
      <c r="D2190" s="105"/>
      <c r="E2190" s="112"/>
      <c r="F2190" s="113"/>
      <c r="G2190" s="113"/>
      <c r="H2190" s="113"/>
    </row>
    <row r="2191" spans="1:16">
      <c r="A2191" s="13" t="s">
        <v>10</v>
      </c>
      <c r="B2191" s="14" t="s">
        <v>11</v>
      </c>
      <c r="C2191" s="107">
        <v>128</v>
      </c>
      <c r="D2191" s="106" t="s">
        <v>14</v>
      </c>
      <c r="E2191" s="110"/>
      <c r="F2191" s="111">
        <v>69081.960000000006</v>
      </c>
      <c r="G2191" s="111">
        <v>120343.07</v>
      </c>
      <c r="H2191" s="111">
        <v>-51261.11</v>
      </c>
      <c r="O2191" s="3">
        <v>22.2</v>
      </c>
    </row>
    <row r="2192" spans="1:16" ht="89.25">
      <c r="C2192" s="3"/>
      <c r="D2192" s="118" t="s">
        <v>757</v>
      </c>
      <c r="E2192" s="110"/>
      <c r="F2192" s="111">
        <f>P2192*F2191/100</f>
        <v>12478.318000000001</v>
      </c>
      <c r="G2192" s="111">
        <f>G2191*P2192/100</f>
        <v>21737.644626126126</v>
      </c>
      <c r="H2192" s="111"/>
      <c r="O2192" s="3">
        <v>4.01</v>
      </c>
      <c r="P2192" s="3">
        <f>O2192/O2191*100</f>
        <v>18.063063063063062</v>
      </c>
    </row>
    <row r="2193" spans="1:16" ht="51">
      <c r="C2193" s="3"/>
      <c r="D2193" s="118" t="s">
        <v>758</v>
      </c>
      <c r="E2193" s="110"/>
      <c r="F2193" s="111">
        <f>F2191*P2193/100</f>
        <v>15310.056000000004</v>
      </c>
      <c r="G2193" s="111">
        <f>G2191*P2193/100</f>
        <v>26670.62632432433</v>
      </c>
      <c r="H2193" s="111">
        <f>H2191*P2193/100</f>
        <v>-11360.570324324326</v>
      </c>
      <c r="O2193" s="3">
        <v>4.92</v>
      </c>
      <c r="P2193" s="3">
        <f>O2193/O2191*100</f>
        <v>22.162162162162165</v>
      </c>
    </row>
    <row r="2194" spans="1:16" ht="25.5">
      <c r="C2194" s="3"/>
      <c r="D2194" s="118" t="s">
        <v>759</v>
      </c>
      <c r="E2194" s="110"/>
      <c r="F2194" s="111">
        <f>F2191*P2194/100</f>
        <v>35007.750000000007</v>
      </c>
      <c r="G2194" s="111">
        <f>G2191*P2194/100</f>
        <v>60984.663851351354</v>
      </c>
      <c r="H2194" s="111">
        <f>H2191*P2194/100</f>
        <v>-25976.91385135135</v>
      </c>
      <c r="O2194" s="3">
        <v>11.25</v>
      </c>
      <c r="P2194" s="3">
        <f>O2194/O2191*100</f>
        <v>50.675675675675677</v>
      </c>
    </row>
    <row r="2195" spans="1:16">
      <c r="C2195" s="3"/>
      <c r="D2195" s="119" t="s">
        <v>760</v>
      </c>
      <c r="E2195" s="110"/>
      <c r="F2195" s="111">
        <f>F2191*P2195/100</f>
        <v>6285.8360000000011</v>
      </c>
      <c r="G2195" s="111">
        <f>G2191*P2195/100</f>
        <v>10950.135198198199</v>
      </c>
      <c r="H2195" s="111">
        <f>H2191*P2195/100</f>
        <v>-4664.2991981981986</v>
      </c>
      <c r="O2195" s="3">
        <v>2.02</v>
      </c>
      <c r="P2195" s="3">
        <f>O2195/O2191*100</f>
        <v>9.0990990990990994</v>
      </c>
    </row>
    <row r="2196" spans="1:16" ht="12" thickBot="1">
      <c r="C2196" s="3"/>
      <c r="D2196" s="117"/>
      <c r="E2196" s="109"/>
      <c r="F2196" s="109"/>
      <c r="G2196" s="109"/>
      <c r="H2196" s="109"/>
    </row>
    <row r="2197" spans="1:16">
      <c r="A2197" s="13" t="s">
        <v>10</v>
      </c>
      <c r="B2197" s="14" t="s">
        <v>11</v>
      </c>
      <c r="C2197" s="107">
        <v>129</v>
      </c>
      <c r="D2197" s="106" t="s">
        <v>14</v>
      </c>
      <c r="E2197" s="110"/>
      <c r="F2197" s="111">
        <v>63376.14</v>
      </c>
      <c r="G2197" s="111">
        <v>94883.22</v>
      </c>
      <c r="H2197" s="111">
        <v>-31507.08</v>
      </c>
      <c r="O2197" s="3">
        <v>22.2</v>
      </c>
    </row>
    <row r="2198" spans="1:16" ht="89.25">
      <c r="C2198" s="3"/>
      <c r="D2198" s="118" t="s">
        <v>757</v>
      </c>
      <c r="E2198" s="110"/>
      <c r="F2198" s="111">
        <f>P2198*F2197/100</f>
        <v>11447.672135135133</v>
      </c>
      <c r="G2198" s="111">
        <f>G2197*P2198/100</f>
        <v>17138.815864864864</v>
      </c>
      <c r="H2198" s="111"/>
      <c r="O2198" s="3">
        <v>4.01</v>
      </c>
      <c r="P2198" s="3">
        <f>O2198/O2197*100</f>
        <v>18.063063063063062</v>
      </c>
    </row>
    <row r="2199" spans="1:16" ht="51">
      <c r="C2199" s="3"/>
      <c r="D2199" s="118" t="s">
        <v>758</v>
      </c>
      <c r="E2199" s="110"/>
      <c r="F2199" s="111">
        <f>F2197*P2199/100</f>
        <v>14045.522918918919</v>
      </c>
      <c r="G2199" s="111">
        <f>G2197*P2199/100</f>
        <v>21028.173081081084</v>
      </c>
      <c r="H2199" s="111">
        <f>H2197*P2199/100</f>
        <v>-6982.6501621621637</v>
      </c>
      <c r="O2199" s="3">
        <v>4.92</v>
      </c>
      <c r="P2199" s="3">
        <f>O2199/O2197*100</f>
        <v>22.162162162162165</v>
      </c>
    </row>
    <row r="2200" spans="1:16" ht="25.5">
      <c r="C2200" s="3"/>
      <c r="D2200" s="118" t="s">
        <v>759</v>
      </c>
      <c r="E2200" s="110"/>
      <c r="F2200" s="111">
        <f>F2197*P2200/100</f>
        <v>32116.287162162163</v>
      </c>
      <c r="G2200" s="111">
        <f>G2197*P2200/100</f>
        <v>48082.71283783784</v>
      </c>
      <c r="H2200" s="111">
        <f>H2197*P2200/100</f>
        <v>-15966.425675675679</v>
      </c>
      <c r="O2200" s="3">
        <v>11.25</v>
      </c>
      <c r="P2200" s="3">
        <f>O2200/O2197*100</f>
        <v>50.675675675675677</v>
      </c>
    </row>
    <row r="2201" spans="1:16">
      <c r="C2201" s="3"/>
      <c r="D2201" s="119" t="s">
        <v>760</v>
      </c>
      <c r="E2201" s="110"/>
      <c r="F2201" s="111">
        <f>F2197*P2201/100</f>
        <v>5766.657783783784</v>
      </c>
      <c r="G2201" s="111">
        <f>G2197*P2201/100</f>
        <v>8633.5182162162164</v>
      </c>
      <c r="H2201" s="111">
        <f>H2197*P2201/100</f>
        <v>-2866.8604324324324</v>
      </c>
      <c r="O2201" s="3">
        <v>2.02</v>
      </c>
      <c r="P2201" s="3">
        <f>O2201/O2197*100</f>
        <v>9.0990990990990994</v>
      </c>
    </row>
    <row r="2202" spans="1:16" ht="12" thickBot="1">
      <c r="C2202" s="3"/>
      <c r="D2202" s="117"/>
      <c r="E2202" s="109"/>
      <c r="F2202" s="109"/>
      <c r="G2202" s="109"/>
      <c r="H2202" s="109"/>
    </row>
    <row r="2203" spans="1:16">
      <c r="A2203" s="13" t="s">
        <v>10</v>
      </c>
      <c r="B2203" s="14" t="s">
        <v>11</v>
      </c>
      <c r="C2203" s="107">
        <v>130</v>
      </c>
      <c r="D2203" s="106" t="s">
        <v>14</v>
      </c>
      <c r="E2203" s="110"/>
      <c r="F2203" s="111">
        <v>66188.759999999995</v>
      </c>
      <c r="G2203" s="111">
        <v>130627.09</v>
      </c>
      <c r="H2203" s="111">
        <v>-64438.33</v>
      </c>
      <c r="O2203" s="3">
        <v>22.2</v>
      </c>
    </row>
    <row r="2204" spans="1:16" ht="89.25">
      <c r="C2204" s="3"/>
      <c r="D2204" s="118" t="s">
        <v>757</v>
      </c>
      <c r="E2204" s="110"/>
      <c r="F2204" s="111">
        <f>P2204*F2203/100</f>
        <v>11955.717459459458</v>
      </c>
      <c r="G2204" s="111">
        <f>G2203*P2204/100</f>
        <v>23595.253644144144</v>
      </c>
      <c r="H2204" s="111"/>
      <c r="O2204" s="3">
        <v>4.01</v>
      </c>
      <c r="P2204" s="3">
        <f>O2204/O2203*100</f>
        <v>18.063063063063062</v>
      </c>
    </row>
    <row r="2205" spans="1:16" ht="51">
      <c r="C2205" s="3"/>
      <c r="D2205" s="118" t="s">
        <v>758</v>
      </c>
      <c r="E2205" s="110"/>
      <c r="F2205" s="111">
        <f>F2203*P2205/100</f>
        <v>14668.860324324325</v>
      </c>
      <c r="G2205" s="111">
        <f>G2203*P2205/100</f>
        <v>28949.787513513518</v>
      </c>
      <c r="H2205" s="111">
        <f>H2203*P2205/100</f>
        <v>-14280.927189189191</v>
      </c>
      <c r="O2205" s="3">
        <v>4.92</v>
      </c>
      <c r="P2205" s="3">
        <f>O2205/O2203*100</f>
        <v>22.162162162162165</v>
      </c>
    </row>
    <row r="2206" spans="1:16" ht="25.5">
      <c r="C2206" s="3"/>
      <c r="D2206" s="118" t="s">
        <v>759</v>
      </c>
      <c r="E2206" s="110"/>
      <c r="F2206" s="111">
        <f>F2203*P2206/100</f>
        <v>33541.601351351354</v>
      </c>
      <c r="G2206" s="111">
        <f>G2203*P2206/100</f>
        <v>66196.160472972973</v>
      </c>
      <c r="H2206" s="111">
        <f>H2203*P2206/100</f>
        <v>-32654.559121621623</v>
      </c>
      <c r="O2206" s="3">
        <v>11.25</v>
      </c>
      <c r="P2206" s="3">
        <f>O2206/O2203*100</f>
        <v>50.675675675675677</v>
      </c>
    </row>
    <row r="2207" spans="1:16">
      <c r="C2207" s="3"/>
      <c r="D2207" s="119" t="s">
        <v>760</v>
      </c>
      <c r="E2207" s="110"/>
      <c r="F2207" s="111">
        <f>F2203*P2207/100</f>
        <v>6022.5808648648645</v>
      </c>
      <c r="G2207" s="111">
        <f>G2203*P2207/100</f>
        <v>11885.88836936937</v>
      </c>
      <c r="H2207" s="111">
        <f>H2203*P2207/100</f>
        <v>-5863.3075045045043</v>
      </c>
      <c r="O2207" s="3">
        <v>2.02</v>
      </c>
      <c r="P2207" s="3">
        <f>O2207/O2203*100</f>
        <v>9.0990990990990994</v>
      </c>
    </row>
    <row r="2208" spans="1:16" ht="12" thickBot="1">
      <c r="C2208" s="3"/>
      <c r="D2208" s="117"/>
      <c r="E2208" s="109"/>
      <c r="F2208" s="109"/>
      <c r="G2208" s="109"/>
      <c r="H2208" s="109"/>
    </row>
    <row r="2209" spans="1:16">
      <c r="A2209" s="13" t="s">
        <v>10</v>
      </c>
      <c r="B2209" s="14" t="s">
        <v>11</v>
      </c>
      <c r="C2209" s="107">
        <v>131</v>
      </c>
      <c r="D2209" s="106" t="s">
        <v>14</v>
      </c>
      <c r="E2209" s="110"/>
      <c r="F2209" s="111">
        <v>80446.73</v>
      </c>
      <c r="G2209" s="111">
        <v>132611.29</v>
      </c>
      <c r="H2209" s="111">
        <v>-52164.56</v>
      </c>
      <c r="O2209" s="3">
        <v>22.2</v>
      </c>
    </row>
    <row r="2210" spans="1:16" ht="89.25">
      <c r="C2210" s="3"/>
      <c r="D2210" s="118" t="s">
        <v>757</v>
      </c>
      <c r="E2210" s="110"/>
      <c r="F2210" s="111">
        <f>P2210*F2209/100</f>
        <v>14531.143572072069</v>
      </c>
      <c r="G2210" s="111">
        <f>G2209*P2210/100</f>
        <v>23953.660941441442</v>
      </c>
      <c r="H2210" s="111"/>
      <c r="O2210" s="3">
        <v>4.01</v>
      </c>
      <c r="P2210" s="3">
        <f>O2210/O2209*100</f>
        <v>18.063063063063062</v>
      </c>
    </row>
    <row r="2211" spans="1:16" ht="51">
      <c r="C2211" s="3"/>
      <c r="D2211" s="118" t="s">
        <v>758</v>
      </c>
      <c r="E2211" s="110"/>
      <c r="F2211" s="111">
        <f>F2209*P2211/100</f>
        <v>17828.734756756759</v>
      </c>
      <c r="G2211" s="111">
        <f>G2209*P2211/100</f>
        <v>29389.529135135141</v>
      </c>
      <c r="H2211" s="111">
        <f>H2209*P2211/100</f>
        <v>-11560.794378378379</v>
      </c>
      <c r="O2211" s="3">
        <v>4.92</v>
      </c>
      <c r="P2211" s="3">
        <f>O2211/O2209*100</f>
        <v>22.162162162162165</v>
      </c>
    </row>
    <row r="2212" spans="1:16" ht="25.5">
      <c r="C2212" s="3"/>
      <c r="D2212" s="118" t="s">
        <v>759</v>
      </c>
      <c r="E2212" s="110"/>
      <c r="F2212" s="111">
        <f>F2209*P2212/100</f>
        <v>40766.923986486487</v>
      </c>
      <c r="G2212" s="111">
        <f>G2209*P2212/100</f>
        <v>67201.667229729734</v>
      </c>
      <c r="H2212" s="111">
        <f>H2209*P2212/100</f>
        <v>-26434.743243243243</v>
      </c>
      <c r="O2212" s="3">
        <v>11.25</v>
      </c>
      <c r="P2212" s="3">
        <f>O2212/O2209*100</f>
        <v>50.675675675675677</v>
      </c>
    </row>
    <row r="2213" spans="1:16">
      <c r="C2213" s="3"/>
      <c r="D2213" s="119" t="s">
        <v>760</v>
      </c>
      <c r="E2213" s="110"/>
      <c r="F2213" s="111">
        <f>F2209*P2213/100</f>
        <v>7319.9276846846842</v>
      </c>
      <c r="G2213" s="111">
        <f>G2209*P2213/100</f>
        <v>12066.432693693694</v>
      </c>
      <c r="H2213" s="111">
        <f>H2209*P2213/100</f>
        <v>-4746.505009009009</v>
      </c>
      <c r="O2213" s="3">
        <v>2.02</v>
      </c>
      <c r="P2213" s="3">
        <f>O2213/O2209*100</f>
        <v>9.0990990990990994</v>
      </c>
    </row>
    <row r="2214" spans="1:16" ht="12" thickBot="1">
      <c r="C2214" s="3"/>
      <c r="D2214" s="117"/>
      <c r="E2214" s="109"/>
      <c r="F2214" s="109"/>
      <c r="G2214" s="109"/>
      <c r="H2214" s="109"/>
    </row>
    <row r="2215" spans="1:16">
      <c r="A2215" s="13" t="s">
        <v>10</v>
      </c>
      <c r="B2215" s="14" t="s">
        <v>11</v>
      </c>
      <c r="C2215" s="107">
        <v>132</v>
      </c>
      <c r="D2215" s="106" t="s">
        <v>14</v>
      </c>
      <c r="E2215" s="110"/>
      <c r="F2215" s="111">
        <v>34727.85</v>
      </c>
      <c r="G2215" s="111">
        <v>139629.57</v>
      </c>
      <c r="H2215" s="111">
        <v>-104901.72</v>
      </c>
      <c r="O2215" s="3">
        <v>22.2</v>
      </c>
    </row>
    <row r="2216" spans="1:16" ht="89.25">
      <c r="C2216" s="3"/>
      <c r="D2216" s="118" t="s">
        <v>757</v>
      </c>
      <c r="E2216" s="110"/>
      <c r="F2216" s="111">
        <f>P2216*F2215/100</f>
        <v>6272.9134459459456</v>
      </c>
      <c r="G2216" s="111">
        <f>G2215*P2216/100</f>
        <v>25221.377283783782</v>
      </c>
      <c r="H2216" s="111"/>
      <c r="O2216" s="3">
        <v>4.01</v>
      </c>
      <c r="P2216" s="3">
        <f>O2216/O2215*100</f>
        <v>18.063063063063062</v>
      </c>
    </row>
    <row r="2217" spans="1:16" ht="51">
      <c r="C2217" s="3"/>
      <c r="D2217" s="118" t="s">
        <v>758</v>
      </c>
      <c r="E2217" s="110"/>
      <c r="F2217" s="111">
        <f>F2215*P2217/100</f>
        <v>7696.4424324324327</v>
      </c>
      <c r="G2217" s="111">
        <f>G2215*P2217/100</f>
        <v>30944.931729729735</v>
      </c>
      <c r="H2217" s="111">
        <f>H2215*P2217/100</f>
        <v>-23248.489297297299</v>
      </c>
      <c r="O2217" s="3">
        <v>4.92</v>
      </c>
      <c r="P2217" s="3">
        <f>O2217/O2215*100</f>
        <v>22.162162162162165</v>
      </c>
    </row>
    <row r="2218" spans="1:16" ht="25.5">
      <c r="C2218" s="3"/>
      <c r="D2218" s="118" t="s">
        <v>759</v>
      </c>
      <c r="E2218" s="110"/>
      <c r="F2218" s="111">
        <f>F2215*P2218/100</f>
        <v>17598.572635135137</v>
      </c>
      <c r="G2218" s="111">
        <f>G2215*P2218/100</f>
        <v>70758.228040540547</v>
      </c>
      <c r="H2218" s="111">
        <f>H2215*P2218/100</f>
        <v>-53159.655405405407</v>
      </c>
      <c r="O2218" s="3">
        <v>11.25</v>
      </c>
      <c r="P2218" s="3">
        <f>O2218/O2215*100</f>
        <v>50.675675675675677</v>
      </c>
    </row>
    <row r="2219" spans="1:16">
      <c r="C2219" s="3"/>
      <c r="D2219" s="119" t="s">
        <v>760</v>
      </c>
      <c r="E2219" s="110"/>
      <c r="F2219" s="111">
        <f>F2215*P2219/100</f>
        <v>3159.9214864864862</v>
      </c>
      <c r="G2219" s="111">
        <f>G2215*P2219/100</f>
        <v>12705.032945945948</v>
      </c>
      <c r="H2219" s="111">
        <f>H2215*P2219/100</f>
        <v>-9545.1114594594601</v>
      </c>
      <c r="O2219" s="3">
        <v>2.02</v>
      </c>
      <c r="P2219" s="3">
        <f>O2219/O2215*100</f>
        <v>9.0990990990990994</v>
      </c>
    </row>
    <row r="2220" spans="1:16" ht="12" thickBot="1">
      <c r="C2220" s="3"/>
      <c r="D2220" s="117"/>
      <c r="E2220" s="109"/>
      <c r="F2220" s="109"/>
      <c r="G2220" s="109"/>
      <c r="H2220" s="109"/>
    </row>
    <row r="2221" spans="1:16">
      <c r="A2221" s="13" t="s">
        <v>10</v>
      </c>
      <c r="B2221" s="14" t="s">
        <v>11</v>
      </c>
      <c r="C2221" s="107">
        <v>133</v>
      </c>
      <c r="D2221" s="106" t="s">
        <v>14</v>
      </c>
      <c r="E2221" s="110"/>
      <c r="F2221" s="111">
        <v>41689.22</v>
      </c>
      <c r="G2221" s="111">
        <v>61546.71</v>
      </c>
      <c r="H2221" s="111">
        <v>-19857.490000000002</v>
      </c>
      <c r="O2221" s="3">
        <v>22.2</v>
      </c>
    </row>
    <row r="2222" spans="1:16" ht="89.25">
      <c r="C2222" s="3"/>
      <c r="D2222" s="118" t="s">
        <v>757</v>
      </c>
      <c r="E2222" s="110"/>
      <c r="F2222" s="111">
        <f>P2222*F2221/100</f>
        <v>7530.3500990990988</v>
      </c>
      <c r="G2222" s="111">
        <f>G2221*P2222/100</f>
        <v>11117.22104054054</v>
      </c>
      <c r="H2222" s="111"/>
      <c r="O2222" s="3">
        <v>4.01</v>
      </c>
      <c r="P2222" s="3">
        <f>O2222/O2221*100</f>
        <v>18.063063063063062</v>
      </c>
    </row>
    <row r="2223" spans="1:16" ht="51">
      <c r="C2223" s="3"/>
      <c r="D2223" s="118" t="s">
        <v>758</v>
      </c>
      <c r="E2223" s="110"/>
      <c r="F2223" s="111">
        <f>F2221*P2223/100</f>
        <v>9239.2325405405409</v>
      </c>
      <c r="G2223" s="111">
        <f>G2221*P2223/100</f>
        <v>13640.081675675676</v>
      </c>
      <c r="H2223" s="111">
        <f>H2221*P2223/100</f>
        <v>-4400.8491351351367</v>
      </c>
      <c r="O2223" s="3">
        <v>4.92</v>
      </c>
      <c r="P2223" s="3">
        <f>O2223/O2221*100</f>
        <v>22.162162162162165</v>
      </c>
    </row>
    <row r="2224" spans="1:16" ht="25.5">
      <c r="C2224" s="3"/>
      <c r="D2224" s="118" t="s">
        <v>759</v>
      </c>
      <c r="E2224" s="110"/>
      <c r="F2224" s="111">
        <f>F2221*P2224/100</f>
        <v>21126.29391891892</v>
      </c>
      <c r="G2224" s="111">
        <f>G2221*P2224/100</f>
        <v>31189.21114864865</v>
      </c>
      <c r="H2224" s="111">
        <f>H2221*P2224/100</f>
        <v>-10062.917229729732</v>
      </c>
      <c r="O2224" s="3">
        <v>11.25</v>
      </c>
      <c r="P2224" s="3">
        <f>O2224/O2221*100</f>
        <v>50.675675675675677</v>
      </c>
    </row>
    <row r="2225" spans="1:16">
      <c r="C2225" s="3"/>
      <c r="D2225" s="119" t="s">
        <v>760</v>
      </c>
      <c r="E2225" s="110"/>
      <c r="F2225" s="111">
        <f>F2221*P2225/100</f>
        <v>3793.3434414414414</v>
      </c>
      <c r="G2225" s="111">
        <f>G2221*P2225/100</f>
        <v>5600.1961351351347</v>
      </c>
      <c r="H2225" s="111">
        <f>H2221*P2225/100</f>
        <v>-1806.8526936936939</v>
      </c>
      <c r="O2225" s="3">
        <v>2.02</v>
      </c>
      <c r="P2225" s="3">
        <f>O2225/O2221*100</f>
        <v>9.0990990990990994</v>
      </c>
    </row>
    <row r="2226" spans="1:16" ht="12" thickBot="1">
      <c r="C2226" s="3"/>
      <c r="D2226" s="117"/>
      <c r="E2226" s="109"/>
      <c r="F2226" s="109"/>
      <c r="G2226" s="109"/>
      <c r="H2226" s="109"/>
    </row>
    <row r="2227" spans="1:16">
      <c r="A2227" s="13" t="s">
        <v>10</v>
      </c>
      <c r="B2227" s="14" t="s">
        <v>11</v>
      </c>
      <c r="C2227" s="107">
        <v>134</v>
      </c>
      <c r="D2227" s="106" t="s">
        <v>14</v>
      </c>
      <c r="E2227" s="110"/>
      <c r="F2227" s="111">
        <v>38056.43</v>
      </c>
      <c r="G2227" s="111">
        <v>63419.14</v>
      </c>
      <c r="H2227" s="111">
        <v>-25362.71</v>
      </c>
      <c r="O2227" s="3">
        <v>22.2</v>
      </c>
    </row>
    <row r="2228" spans="1:16" ht="89.25">
      <c r="C2228" s="3"/>
      <c r="D2228" s="118" t="s">
        <v>757</v>
      </c>
      <c r="E2228" s="110"/>
      <c r="F2228" s="111">
        <f>P2228*F2227/100</f>
        <v>6874.1569504504496</v>
      </c>
      <c r="G2228" s="111">
        <f>G2227*P2228/100</f>
        <v>11455.43925225225</v>
      </c>
      <c r="H2228" s="111"/>
      <c r="O2228" s="3">
        <v>4.01</v>
      </c>
      <c r="P2228" s="3">
        <f>O2228/O2227*100</f>
        <v>18.063063063063062</v>
      </c>
    </row>
    <row r="2229" spans="1:16" ht="51">
      <c r="C2229" s="3"/>
      <c r="D2229" s="118" t="s">
        <v>758</v>
      </c>
      <c r="E2229" s="110"/>
      <c r="F2229" s="111">
        <f>F2227*P2229/100</f>
        <v>8434.1277297297311</v>
      </c>
      <c r="G2229" s="111">
        <f>G2227*P2229/100</f>
        <v>14055.052648648651</v>
      </c>
      <c r="H2229" s="111">
        <f>H2227*P2229/100</f>
        <v>-5620.9249189189195</v>
      </c>
      <c r="O2229" s="3">
        <v>4.92</v>
      </c>
      <c r="P2229" s="3">
        <f>O2229/O2227*100</f>
        <v>22.162162162162165</v>
      </c>
    </row>
    <row r="2230" spans="1:16" ht="25.5">
      <c r="C2230" s="3"/>
      <c r="D2230" s="118" t="s">
        <v>759</v>
      </c>
      <c r="E2230" s="110"/>
      <c r="F2230" s="111">
        <f>F2227*P2230/100</f>
        <v>19285.353040540544</v>
      </c>
      <c r="G2230" s="111">
        <f>G2227*P2230/100</f>
        <v>32138.077702702703</v>
      </c>
      <c r="H2230" s="111">
        <f>H2227*P2230/100</f>
        <v>-12852.724662162162</v>
      </c>
      <c r="O2230" s="3">
        <v>11.25</v>
      </c>
      <c r="P2230" s="3">
        <f>O2230/O2227*100</f>
        <v>50.675675675675677</v>
      </c>
    </row>
    <row r="2231" spans="1:16">
      <c r="C2231" s="3"/>
      <c r="D2231" s="119" t="s">
        <v>760</v>
      </c>
      <c r="E2231" s="110"/>
      <c r="F2231" s="111">
        <f>F2227*P2231/100</f>
        <v>3462.7922792792792</v>
      </c>
      <c r="G2231" s="111">
        <f>G2227*P2231/100</f>
        <v>5770.570396396397</v>
      </c>
      <c r="H2231" s="111">
        <f>H2227*P2231/100</f>
        <v>-2307.7781171171173</v>
      </c>
      <c r="O2231" s="3">
        <v>2.02</v>
      </c>
      <c r="P2231" s="3">
        <f>O2231/O2227*100</f>
        <v>9.0990990990990994</v>
      </c>
    </row>
    <row r="2232" spans="1:16" ht="12" thickBot="1">
      <c r="C2232" s="3"/>
      <c r="D2232" s="117"/>
      <c r="E2232" s="109"/>
      <c r="F2232" s="109"/>
      <c r="G2232" s="109"/>
      <c r="H2232" s="109"/>
    </row>
    <row r="2233" spans="1:16">
      <c r="A2233" s="13" t="s">
        <v>10</v>
      </c>
      <c r="B2233" s="14" t="s">
        <v>11</v>
      </c>
      <c r="C2233" s="107">
        <v>135</v>
      </c>
      <c r="D2233" s="106" t="s">
        <v>14</v>
      </c>
      <c r="E2233" s="110"/>
      <c r="F2233" s="111">
        <v>70196.38</v>
      </c>
      <c r="G2233" s="111">
        <v>62227.61</v>
      </c>
      <c r="H2233" s="111">
        <v>7968.77</v>
      </c>
      <c r="O2233" s="3">
        <v>22.2</v>
      </c>
    </row>
    <row r="2234" spans="1:16" ht="89.25">
      <c r="C2234" s="3"/>
      <c r="D2234" s="118" t="s">
        <v>757</v>
      </c>
      <c r="E2234" s="110"/>
      <c r="F2234" s="111">
        <f>P2234*F2233/100</f>
        <v>12679.616387387388</v>
      </c>
      <c r="G2234" s="111">
        <f>G2233*P2234/100</f>
        <v>11240.212436936936</v>
      </c>
      <c r="H2234" s="111"/>
      <c r="O2234" s="3">
        <v>4.01</v>
      </c>
      <c r="P2234" s="3">
        <f>O2234/O2233*100</f>
        <v>18.063063063063062</v>
      </c>
    </row>
    <row r="2235" spans="1:16" ht="51">
      <c r="C2235" s="3"/>
      <c r="D2235" s="118" t="s">
        <v>758</v>
      </c>
      <c r="E2235" s="110"/>
      <c r="F2235" s="111">
        <f>F2233*P2235/100</f>
        <v>15557.035567567569</v>
      </c>
      <c r="G2235" s="111">
        <f>G2233*P2235/100</f>
        <v>13790.983837837841</v>
      </c>
      <c r="H2235" s="111">
        <f>H2233*P2235/100</f>
        <v>1766.0517297297299</v>
      </c>
      <c r="O2235" s="3">
        <v>4.92</v>
      </c>
      <c r="P2235" s="3">
        <f>O2235/O2233*100</f>
        <v>22.162162162162165</v>
      </c>
    </row>
    <row r="2236" spans="1:16" ht="25.5">
      <c r="C2236" s="3"/>
      <c r="D2236" s="118" t="s">
        <v>759</v>
      </c>
      <c r="E2236" s="110"/>
      <c r="F2236" s="111">
        <f>F2233*P2236/100</f>
        <v>35572.489864864867</v>
      </c>
      <c r="G2236" s="111">
        <f>G2233*P2236/100</f>
        <v>31534.261824324327</v>
      </c>
      <c r="H2236" s="111">
        <f>H2233*P2236/100</f>
        <v>4038.2280405405409</v>
      </c>
      <c r="O2236" s="3">
        <v>11.25</v>
      </c>
      <c r="P2236" s="3">
        <f>O2236/O2233*100</f>
        <v>50.675675675675677</v>
      </c>
    </row>
    <row r="2237" spans="1:16">
      <c r="C2237" s="3"/>
      <c r="D2237" s="119" t="s">
        <v>760</v>
      </c>
      <c r="E2237" s="110"/>
      <c r="F2237" s="111">
        <f>F2233*P2237/100</f>
        <v>6387.2381801801803</v>
      </c>
      <c r="G2237" s="111">
        <f>G2233*P2237/100</f>
        <v>5662.1519009009016</v>
      </c>
      <c r="H2237" s="111">
        <f>H2233*P2237/100</f>
        <v>725.08627927927944</v>
      </c>
      <c r="O2237" s="3">
        <v>2.02</v>
      </c>
      <c r="P2237" s="3">
        <f>O2237/O2233*100</f>
        <v>9.0990990990990994</v>
      </c>
    </row>
    <row r="2238" spans="1:16" ht="12" thickBot="1">
      <c r="C2238" s="3"/>
      <c r="D2238" s="117"/>
      <c r="E2238" s="109"/>
      <c r="F2238" s="109"/>
      <c r="G2238" s="109"/>
      <c r="H2238" s="109"/>
    </row>
    <row r="2239" spans="1:16">
      <c r="A2239" s="13" t="s">
        <v>10</v>
      </c>
      <c r="B2239" s="14" t="s">
        <v>11</v>
      </c>
      <c r="C2239" s="107">
        <v>136</v>
      </c>
      <c r="D2239" s="106" t="s">
        <v>14</v>
      </c>
      <c r="E2239" s="110"/>
      <c r="F2239" s="111">
        <v>68993.759999999995</v>
      </c>
      <c r="G2239" s="111">
        <v>57968.91</v>
      </c>
      <c r="H2239" s="111">
        <v>11024.85</v>
      </c>
      <c r="O2239" s="3">
        <v>22.2</v>
      </c>
    </row>
    <row r="2240" spans="1:16" ht="89.25">
      <c r="C2240" s="3"/>
      <c r="D2240" s="118" t="s">
        <v>757</v>
      </c>
      <c r="E2240" s="110"/>
      <c r="F2240" s="111">
        <f>P2240*F2239/100</f>
        <v>12462.386378378376</v>
      </c>
      <c r="G2240" s="111">
        <f>G2239*P2240/100</f>
        <v>10470.960770270271</v>
      </c>
      <c r="H2240" s="111"/>
      <c r="O2240" s="3">
        <v>4.01</v>
      </c>
      <c r="P2240" s="3">
        <f>O2240/O2239*100</f>
        <v>18.063063063063062</v>
      </c>
    </row>
    <row r="2241" spans="1:16" ht="51">
      <c r="C2241" s="3"/>
      <c r="D2241" s="118" t="s">
        <v>758</v>
      </c>
      <c r="E2241" s="110"/>
      <c r="F2241" s="111">
        <f>F2239*P2241/100</f>
        <v>15290.508972972973</v>
      </c>
      <c r="G2241" s="111">
        <f>G2239*P2241/100</f>
        <v>12847.163837837839</v>
      </c>
      <c r="H2241" s="111">
        <f>H2239*P2241/100</f>
        <v>2443.3451351351355</v>
      </c>
      <c r="O2241" s="3">
        <v>4.92</v>
      </c>
      <c r="P2241" s="3">
        <f>O2241/O2239*100</f>
        <v>22.162162162162165</v>
      </c>
    </row>
    <row r="2242" spans="1:16" ht="25.5">
      <c r="C2242" s="3"/>
      <c r="D2242" s="118" t="s">
        <v>759</v>
      </c>
      <c r="E2242" s="110"/>
      <c r="F2242" s="111">
        <f>F2239*P2242/100</f>
        <v>34963.054054054053</v>
      </c>
      <c r="G2242" s="111">
        <f>G2239*P2242/100</f>
        <v>29376.136824324327</v>
      </c>
      <c r="H2242" s="111">
        <f>H2239*P2242/100</f>
        <v>5586.91722972973</v>
      </c>
      <c r="O2242" s="3">
        <v>11.25</v>
      </c>
      <c r="P2242" s="3">
        <f>O2242/O2239*100</f>
        <v>50.675675675675677</v>
      </c>
    </row>
    <row r="2243" spans="1:16">
      <c r="C2243" s="3"/>
      <c r="D2243" s="119" t="s">
        <v>760</v>
      </c>
      <c r="E2243" s="110"/>
      <c r="F2243" s="111">
        <f>F2239*P2243/100</f>
        <v>6277.8105945945936</v>
      </c>
      <c r="G2243" s="111">
        <f>G2239*P2243/100</f>
        <v>5274.6485675675676</v>
      </c>
      <c r="H2243" s="111">
        <f>H2239*P2243/100</f>
        <v>1003.1620270270271</v>
      </c>
      <c r="O2243" s="3">
        <v>2.02</v>
      </c>
      <c r="P2243" s="3">
        <f>O2243/O2239*100</f>
        <v>9.0990990990990994</v>
      </c>
    </row>
    <row r="2244" spans="1:16" ht="12" thickBot="1">
      <c r="C2244" s="3"/>
      <c r="D2244" s="117"/>
      <c r="E2244" s="109"/>
      <c r="F2244" s="109"/>
      <c r="G2244" s="109"/>
      <c r="H2244" s="109"/>
    </row>
    <row r="2245" spans="1:16">
      <c r="A2245" s="13" t="s">
        <v>10</v>
      </c>
      <c r="B2245" s="14" t="s">
        <v>11</v>
      </c>
      <c r="C2245" s="107">
        <v>137</v>
      </c>
      <c r="D2245" s="106" t="s">
        <v>14</v>
      </c>
      <c r="E2245" s="110"/>
      <c r="F2245" s="111">
        <v>60482.31</v>
      </c>
      <c r="G2245" s="111">
        <v>91295.69</v>
      </c>
      <c r="H2245" s="111">
        <v>-30813.38</v>
      </c>
      <c r="O2245" s="3">
        <v>22.2</v>
      </c>
    </row>
    <row r="2246" spans="1:16" ht="89.25">
      <c r="C2246" s="3"/>
      <c r="D2246" s="118" t="s">
        <v>757</v>
      </c>
      <c r="E2246" s="110"/>
      <c r="F2246" s="111">
        <f>P2246*F2245/100</f>
        <v>10924.957797297295</v>
      </c>
      <c r="G2246" s="111">
        <f>G2245*P2246/100</f>
        <v>16490.798058558557</v>
      </c>
      <c r="H2246" s="111"/>
      <c r="O2246" s="3">
        <v>4.01</v>
      </c>
      <c r="P2246" s="3">
        <f>O2246/O2245*100</f>
        <v>18.063063063063062</v>
      </c>
    </row>
    <row r="2247" spans="1:16" ht="51">
      <c r="C2247" s="3"/>
      <c r="D2247" s="118" t="s">
        <v>758</v>
      </c>
      <c r="E2247" s="110"/>
      <c r="F2247" s="111">
        <f>F2245*P2247/100</f>
        <v>13404.187621621622</v>
      </c>
      <c r="G2247" s="111">
        <f>G2245*P2247/100</f>
        <v>20233.098864864867</v>
      </c>
      <c r="H2247" s="111">
        <f>H2245*P2247/100</f>
        <v>-6828.9112432432439</v>
      </c>
      <c r="O2247" s="3">
        <v>4.92</v>
      </c>
      <c r="P2247" s="3">
        <f>O2247/O2245*100</f>
        <v>22.162162162162165</v>
      </c>
    </row>
    <row r="2248" spans="1:16" ht="25.5">
      <c r="C2248" s="3"/>
      <c r="D2248" s="118" t="s">
        <v>759</v>
      </c>
      <c r="E2248" s="110"/>
      <c r="F2248" s="111">
        <f>F2245*P2248/100</f>
        <v>30649.819256756757</v>
      </c>
      <c r="G2248" s="111">
        <f>G2245*P2248/100</f>
        <v>46264.707770270274</v>
      </c>
      <c r="H2248" s="111">
        <f>H2245*P2248/100</f>
        <v>-15614.888513513515</v>
      </c>
      <c r="O2248" s="3">
        <v>11.25</v>
      </c>
      <c r="P2248" s="3">
        <f>O2248/O2245*100</f>
        <v>50.675675675675677</v>
      </c>
    </row>
    <row r="2249" spans="1:16">
      <c r="D2249" s="119" t="s">
        <v>760</v>
      </c>
      <c r="E2249" s="110"/>
      <c r="F2249" s="111">
        <f>F2245*P2249/100</f>
        <v>5503.3453243243239</v>
      </c>
      <c r="G2249" s="111">
        <f>G2245*P2249/100</f>
        <v>8307.0853063063059</v>
      </c>
      <c r="H2249" s="111">
        <f>H2245*P2249/100</f>
        <v>-2803.7399819819821</v>
      </c>
      <c r="O2249" s="3">
        <v>2.02</v>
      </c>
      <c r="P2249" s="3">
        <f>O2249/O2245*100</f>
        <v>9.0990990990990994</v>
      </c>
    </row>
    <row r="2250" spans="1:16">
      <c r="E2250" s="4"/>
      <c r="F2250" s="4"/>
      <c r="G2250" s="4"/>
    </row>
    <row r="2251" spans="1:16">
      <c r="E2251" s="4"/>
      <c r="F2251" s="4"/>
      <c r="G2251" s="4"/>
    </row>
    <row r="2252" spans="1:16">
      <c r="E2252" s="4"/>
      <c r="F2252" s="4"/>
      <c r="G2252" s="4"/>
    </row>
    <row r="2253" spans="1:16">
      <c r="E2253" s="4"/>
      <c r="F2253" s="4"/>
      <c r="G2253" s="4"/>
    </row>
    <row r="2254" spans="1:16">
      <c r="E2254" s="4"/>
      <c r="F2254" s="4"/>
      <c r="G2254" s="4"/>
    </row>
    <row r="2255" spans="1:16">
      <c r="E2255" s="4"/>
      <c r="F2255" s="4"/>
      <c r="G2255" s="4"/>
    </row>
    <row r="2256" spans="1:16">
      <c r="E2256" s="4"/>
      <c r="F2256" s="4"/>
      <c r="G2256" s="4"/>
    </row>
    <row r="2257" spans="5:7">
      <c r="E2257" s="4"/>
      <c r="F2257" s="4"/>
      <c r="G2257" s="4"/>
    </row>
    <row r="2258" spans="5:7">
      <c r="E2258" s="4"/>
      <c r="F2258" s="4"/>
      <c r="G2258" s="4"/>
    </row>
    <row r="2259" spans="5:7">
      <c r="E2259" s="4"/>
      <c r="F2259" s="4"/>
      <c r="G2259" s="4"/>
    </row>
    <row r="2260" spans="5:7">
      <c r="E2260" s="4"/>
      <c r="F2260" s="4"/>
      <c r="G2260" s="4"/>
    </row>
    <row r="2261" spans="5:7">
      <c r="E2261" s="4"/>
      <c r="F2261" s="4"/>
      <c r="G2261" s="4"/>
    </row>
    <row r="2262" spans="5:7">
      <c r="E2262" s="4"/>
      <c r="F2262" s="4"/>
      <c r="G2262" s="4"/>
    </row>
    <row r="2263" spans="5:7">
      <c r="E2263" s="4"/>
      <c r="F2263" s="4"/>
      <c r="G2263" s="4"/>
    </row>
    <row r="2264" spans="5:7">
      <c r="E2264" s="4"/>
      <c r="F2264" s="4"/>
      <c r="G2264" s="4"/>
    </row>
    <row r="2265" spans="5:7">
      <c r="E2265" s="4"/>
      <c r="F2265" s="4"/>
      <c r="G2265" s="4"/>
    </row>
    <row r="2266" spans="5:7">
      <c r="E2266" s="4"/>
      <c r="F2266" s="4"/>
      <c r="G2266" s="4"/>
    </row>
    <row r="2267" spans="5:7">
      <c r="E2267" s="4"/>
      <c r="F2267" s="4"/>
      <c r="G2267" s="4"/>
    </row>
    <row r="2268" spans="5:7">
      <c r="E2268" s="4"/>
      <c r="F2268" s="4"/>
      <c r="G2268" s="4"/>
    </row>
    <row r="2269" spans="5:7">
      <c r="E2269" s="4"/>
      <c r="F2269" s="4"/>
      <c r="G2269" s="4"/>
    </row>
    <row r="2270" spans="5:7">
      <c r="E2270" s="4"/>
      <c r="F2270" s="4"/>
      <c r="G2270" s="4"/>
    </row>
    <row r="2271" spans="5:7">
      <c r="E2271" s="4"/>
      <c r="F2271" s="4"/>
      <c r="G2271" s="4"/>
    </row>
    <row r="2272" spans="5:7">
      <c r="E2272" s="4"/>
      <c r="F2272" s="4"/>
      <c r="G2272" s="4"/>
    </row>
    <row r="2273" spans="5:7">
      <c r="E2273" s="4"/>
      <c r="F2273" s="4"/>
      <c r="G2273" s="4"/>
    </row>
    <row r="2274" spans="5:7">
      <c r="E2274" s="4"/>
      <c r="F2274" s="4"/>
      <c r="G2274" s="4"/>
    </row>
    <row r="2275" spans="5:7">
      <c r="E2275" s="4"/>
      <c r="F2275" s="4"/>
      <c r="G2275" s="4"/>
    </row>
    <row r="2276" spans="5:7">
      <c r="E2276" s="4"/>
      <c r="F2276" s="4"/>
      <c r="G2276" s="4"/>
    </row>
    <row r="2277" spans="5:7">
      <c r="E2277" s="4"/>
      <c r="F2277" s="4"/>
      <c r="G2277" s="4"/>
    </row>
    <row r="2278" spans="5:7">
      <c r="E2278" s="4"/>
      <c r="F2278" s="4"/>
      <c r="G2278" s="4"/>
    </row>
    <row r="2279" spans="5:7">
      <c r="E2279" s="4"/>
      <c r="F2279" s="4"/>
      <c r="G2279" s="4"/>
    </row>
    <row r="2280" spans="5:7">
      <c r="E2280" s="4"/>
      <c r="F2280" s="4"/>
      <c r="G2280" s="4"/>
    </row>
    <row r="2281" spans="5:7">
      <c r="E2281" s="4"/>
      <c r="F2281" s="4"/>
      <c r="G2281" s="4"/>
    </row>
    <row r="2282" spans="5:7">
      <c r="E2282" s="4"/>
      <c r="F2282" s="4"/>
      <c r="G2282" s="4"/>
    </row>
    <row r="2283" spans="5:7">
      <c r="E2283" s="4"/>
      <c r="F2283" s="4"/>
      <c r="G2283" s="4"/>
    </row>
    <row r="2284" spans="5:7">
      <c r="E2284" s="4"/>
      <c r="F2284" s="4"/>
      <c r="G2284" s="4"/>
    </row>
    <row r="2285" spans="5:7">
      <c r="E2285" s="4"/>
      <c r="F2285" s="4"/>
      <c r="G2285" s="4"/>
    </row>
    <row r="2286" spans="5:7">
      <c r="E2286" s="4"/>
      <c r="F2286" s="4"/>
      <c r="G2286" s="4"/>
    </row>
    <row r="2287" spans="5:7">
      <c r="E2287" s="4"/>
      <c r="F2287" s="4"/>
      <c r="G2287" s="4"/>
    </row>
    <row r="2288" spans="5:7">
      <c r="E2288" s="4"/>
      <c r="F2288" s="4"/>
      <c r="G2288" s="4"/>
    </row>
    <row r="2289" spans="5:7">
      <c r="E2289" s="4"/>
      <c r="F2289" s="4"/>
      <c r="G2289" s="4"/>
    </row>
    <row r="2290" spans="5:7">
      <c r="E2290" s="4"/>
      <c r="F2290" s="4"/>
      <c r="G2290" s="4"/>
    </row>
    <row r="2291" spans="5:7">
      <c r="E2291" s="4"/>
      <c r="F2291" s="4"/>
      <c r="G2291" s="4"/>
    </row>
    <row r="2292" spans="5:7">
      <c r="E2292" s="4"/>
      <c r="F2292" s="4"/>
      <c r="G2292" s="4"/>
    </row>
    <row r="2293" spans="5:7">
      <c r="E2293" s="4"/>
      <c r="F2293" s="4"/>
      <c r="G2293" s="4"/>
    </row>
    <row r="2294" spans="5:7">
      <c r="E2294" s="4"/>
      <c r="F2294" s="4"/>
      <c r="G2294" s="4"/>
    </row>
    <row r="2295" spans="5:7">
      <c r="E2295" s="4"/>
      <c r="F2295" s="4"/>
      <c r="G2295" s="4"/>
    </row>
    <row r="2296" spans="5:7">
      <c r="E2296" s="4"/>
      <c r="F2296" s="4"/>
      <c r="G2296" s="4"/>
    </row>
    <row r="2297" spans="5:7">
      <c r="E2297" s="4"/>
      <c r="F2297" s="4"/>
      <c r="G2297" s="4"/>
    </row>
    <row r="2298" spans="5:7">
      <c r="E2298" s="4"/>
      <c r="F2298" s="4"/>
      <c r="G2298" s="4"/>
    </row>
    <row r="2299" spans="5:7">
      <c r="E2299" s="4"/>
      <c r="F2299" s="4"/>
      <c r="G2299" s="4"/>
    </row>
    <row r="2300" spans="5:7">
      <c r="E2300" s="4"/>
      <c r="F2300" s="4"/>
      <c r="G2300" s="4"/>
    </row>
    <row r="2301" spans="5:7">
      <c r="E2301" s="4"/>
      <c r="F2301" s="4"/>
      <c r="G2301" s="4"/>
    </row>
    <row r="2302" spans="5:7">
      <c r="E2302" s="4"/>
      <c r="F2302" s="4"/>
      <c r="G2302" s="4"/>
    </row>
    <row r="2303" spans="5:7">
      <c r="E2303" s="4"/>
      <c r="F2303" s="4"/>
      <c r="G2303" s="4"/>
    </row>
    <row r="2304" spans="5:7">
      <c r="E2304" s="4"/>
      <c r="F2304" s="4"/>
      <c r="G2304" s="4"/>
    </row>
    <row r="2305" spans="5:7">
      <c r="E2305" s="4"/>
      <c r="F2305" s="4"/>
      <c r="G2305" s="4"/>
    </row>
    <row r="2306" spans="5:7">
      <c r="E2306" s="4"/>
      <c r="F2306" s="4"/>
      <c r="G2306" s="4"/>
    </row>
    <row r="2307" spans="5:7">
      <c r="E2307" s="4"/>
      <c r="F2307" s="4"/>
      <c r="G2307" s="4"/>
    </row>
    <row r="2308" spans="5:7">
      <c r="E2308" s="4"/>
      <c r="F2308" s="4"/>
      <c r="G2308" s="4"/>
    </row>
    <row r="2309" spans="5:7">
      <c r="E2309" s="4"/>
      <c r="F2309" s="4"/>
      <c r="G2309" s="4"/>
    </row>
    <row r="2310" spans="5:7">
      <c r="E2310" s="4"/>
      <c r="F2310" s="4"/>
      <c r="G2310" s="4"/>
    </row>
    <row r="2311" spans="5:7">
      <c r="E2311" s="4"/>
      <c r="F2311" s="4"/>
      <c r="G2311" s="4"/>
    </row>
    <row r="2312" spans="5:7">
      <c r="E2312" s="4"/>
      <c r="F2312" s="4"/>
      <c r="G2312" s="4"/>
    </row>
    <row r="2313" spans="5:7">
      <c r="E2313" s="4"/>
      <c r="F2313" s="4"/>
      <c r="G2313" s="4"/>
    </row>
    <row r="2314" spans="5:7">
      <c r="E2314" s="4"/>
      <c r="F2314" s="4"/>
      <c r="G2314" s="4"/>
    </row>
    <row r="2315" spans="5:7">
      <c r="E2315" s="4"/>
      <c r="F2315" s="4"/>
      <c r="G2315" s="4"/>
    </row>
    <row r="2316" spans="5:7">
      <c r="E2316" s="4"/>
      <c r="F2316" s="4"/>
      <c r="G2316" s="4"/>
    </row>
    <row r="2317" spans="5:7">
      <c r="E2317" s="4"/>
      <c r="F2317" s="4"/>
      <c r="G2317" s="4"/>
    </row>
    <row r="2318" spans="5:7">
      <c r="E2318" s="4"/>
      <c r="F2318" s="4"/>
      <c r="G2318" s="4"/>
    </row>
    <row r="2319" spans="5:7">
      <c r="E2319" s="4"/>
      <c r="F2319" s="4"/>
      <c r="G2319" s="4"/>
    </row>
    <row r="2320" spans="5:7">
      <c r="E2320" s="4"/>
      <c r="F2320" s="4"/>
      <c r="G2320" s="4"/>
    </row>
    <row r="2321" spans="5:7">
      <c r="E2321" s="4"/>
      <c r="F2321" s="4"/>
      <c r="G2321" s="4"/>
    </row>
    <row r="2322" spans="5:7">
      <c r="E2322" s="4"/>
      <c r="F2322" s="4"/>
      <c r="G2322" s="4"/>
    </row>
    <row r="2323" spans="5:7">
      <c r="E2323" s="4"/>
      <c r="F2323" s="4"/>
      <c r="G2323" s="4"/>
    </row>
    <row r="2324" spans="5:7">
      <c r="E2324" s="4"/>
      <c r="F2324" s="4"/>
      <c r="G2324" s="4"/>
    </row>
    <row r="2325" spans="5:7">
      <c r="E2325" s="4"/>
      <c r="F2325" s="4"/>
      <c r="G2325" s="4"/>
    </row>
    <row r="2326" spans="5:7">
      <c r="E2326" s="4"/>
      <c r="F2326" s="4"/>
      <c r="G2326" s="4"/>
    </row>
    <row r="2327" spans="5:7">
      <c r="E2327" s="4"/>
      <c r="F2327" s="4"/>
      <c r="G2327" s="4"/>
    </row>
    <row r="2328" spans="5:7">
      <c r="E2328" s="4"/>
      <c r="F2328" s="4"/>
      <c r="G2328" s="4"/>
    </row>
    <row r="2329" spans="5:7">
      <c r="E2329" s="4"/>
      <c r="F2329" s="4"/>
      <c r="G2329" s="4"/>
    </row>
    <row r="2330" spans="5:7">
      <c r="E2330" s="4"/>
      <c r="F2330" s="4"/>
      <c r="G2330" s="4"/>
    </row>
    <row r="2331" spans="5:7">
      <c r="E2331" s="4"/>
      <c r="F2331" s="4"/>
      <c r="G2331" s="4"/>
    </row>
    <row r="2332" spans="5:7">
      <c r="E2332" s="4"/>
      <c r="F2332" s="4"/>
      <c r="G2332" s="4"/>
    </row>
    <row r="2333" spans="5:7">
      <c r="E2333" s="4"/>
      <c r="F2333" s="4"/>
      <c r="G2333" s="4"/>
    </row>
    <row r="2334" spans="5:7">
      <c r="E2334" s="4"/>
      <c r="F2334" s="4"/>
      <c r="G2334" s="4"/>
    </row>
    <row r="2335" spans="5:7">
      <c r="E2335" s="4"/>
      <c r="F2335" s="4"/>
      <c r="G2335" s="4"/>
    </row>
    <row r="2336" spans="5:7">
      <c r="E2336" s="4"/>
      <c r="F2336" s="4"/>
      <c r="G2336" s="4"/>
    </row>
    <row r="2337" spans="5:7">
      <c r="E2337" s="4"/>
      <c r="F2337" s="4"/>
      <c r="G2337" s="4"/>
    </row>
    <row r="2338" spans="5:7">
      <c r="E2338" s="4"/>
      <c r="F2338" s="4"/>
      <c r="G2338" s="4"/>
    </row>
    <row r="2339" spans="5:7">
      <c r="E2339" s="4"/>
      <c r="F2339" s="4"/>
      <c r="G2339" s="4"/>
    </row>
    <row r="2340" spans="5:7">
      <c r="E2340" s="4"/>
      <c r="F2340" s="4"/>
      <c r="G2340" s="4"/>
    </row>
    <row r="2341" spans="5:7">
      <c r="E2341" s="4"/>
      <c r="F2341" s="4"/>
      <c r="G2341" s="4"/>
    </row>
    <row r="2342" spans="5:7">
      <c r="E2342" s="4"/>
      <c r="F2342" s="4"/>
      <c r="G2342" s="4"/>
    </row>
    <row r="2343" spans="5:7">
      <c r="E2343" s="4"/>
      <c r="F2343" s="4"/>
      <c r="G2343" s="4"/>
    </row>
  </sheetData>
  <mergeCells count="247">
    <mergeCell ref="A2139:C2153"/>
    <mergeCell ref="A2089:C2103"/>
    <mergeCell ref="A2104:XFD2104"/>
    <mergeCell ref="A2106:C2119"/>
    <mergeCell ref="A2120:XFD2120"/>
    <mergeCell ref="A2122:C2136"/>
    <mergeCell ref="A2137:XFD2137"/>
    <mergeCell ref="A2040:C2053"/>
    <mergeCell ref="A2054:XFD2054"/>
    <mergeCell ref="A2056:C2069"/>
    <mergeCell ref="A2070:XFD2070"/>
    <mergeCell ref="A2072:C2086"/>
    <mergeCell ref="A2087:XFD2087"/>
    <mergeCell ref="A1989:C2003"/>
    <mergeCell ref="A2004:XFD2004"/>
    <mergeCell ref="A2006:C2020"/>
    <mergeCell ref="A2021:XFD2021"/>
    <mergeCell ref="A2023:C2037"/>
    <mergeCell ref="A2038:XFD2038"/>
    <mergeCell ref="A1939:C1952"/>
    <mergeCell ref="A1953:XFD1953"/>
    <mergeCell ref="A1955:C1969"/>
    <mergeCell ref="A1970:XFD1970"/>
    <mergeCell ref="A1972:C1986"/>
    <mergeCell ref="A1987:XFD1987"/>
    <mergeCell ref="A1889:C1902"/>
    <mergeCell ref="A1904:XFD1904"/>
    <mergeCell ref="A1906:C1919"/>
    <mergeCell ref="A1920:XFD1920"/>
    <mergeCell ref="A1922:C1936"/>
    <mergeCell ref="A1937:XFD1937"/>
    <mergeCell ref="A1824:C1852"/>
    <mergeCell ref="A1853:XFD1853"/>
    <mergeCell ref="A1855:C1869"/>
    <mergeCell ref="A1870:XFD1870"/>
    <mergeCell ref="A1872:C1886"/>
    <mergeCell ref="A1887:XFD1887"/>
    <mergeCell ref="A1779:C1791"/>
    <mergeCell ref="A1792:XFD1792"/>
    <mergeCell ref="A1794:C1806"/>
    <mergeCell ref="A1807:XFD1807"/>
    <mergeCell ref="A1809:C1821"/>
    <mergeCell ref="A1822:XFD1822"/>
    <mergeCell ref="A1734:C1746"/>
    <mergeCell ref="A1747:XFD1747"/>
    <mergeCell ref="A1749:C1761"/>
    <mergeCell ref="A1762:XFD1762"/>
    <mergeCell ref="A1764:C1776"/>
    <mergeCell ref="A1777:XFD1777"/>
    <mergeCell ref="A1673:C1701"/>
    <mergeCell ref="A1702:XFD1702"/>
    <mergeCell ref="A1704:C1716"/>
    <mergeCell ref="A1717:XFD1717"/>
    <mergeCell ref="A1719:C1731"/>
    <mergeCell ref="A1732:XFD1732"/>
    <mergeCell ref="A1580:C1608"/>
    <mergeCell ref="A1609:XFD1609"/>
    <mergeCell ref="A1611:C1639"/>
    <mergeCell ref="A1640:XFD1640"/>
    <mergeCell ref="A1642:C1670"/>
    <mergeCell ref="A1671:XFD1671"/>
    <mergeCell ref="A1487:C1515"/>
    <mergeCell ref="A1516:XFD1516"/>
    <mergeCell ref="A1518:C1546"/>
    <mergeCell ref="A1547:XFD1547"/>
    <mergeCell ref="A1549:C1577"/>
    <mergeCell ref="A1578:XFD1578"/>
    <mergeCell ref="A1392:C1421"/>
    <mergeCell ref="A1422:XFD1422"/>
    <mergeCell ref="A1424:C1453"/>
    <mergeCell ref="A1454:XFD1454"/>
    <mergeCell ref="A1456:C1484"/>
    <mergeCell ref="A1485:XFD1485"/>
    <mergeCell ref="A1347:C1359"/>
    <mergeCell ref="A1360:XFD1360"/>
    <mergeCell ref="A1362:C1374"/>
    <mergeCell ref="A1375:XFD1375"/>
    <mergeCell ref="A1377:C1389"/>
    <mergeCell ref="A1390:XFD1390"/>
    <mergeCell ref="A1302:C1314"/>
    <mergeCell ref="A1315:XFD1315"/>
    <mergeCell ref="A1317:C1329"/>
    <mergeCell ref="A1330:XFD1330"/>
    <mergeCell ref="A1332:C1344"/>
    <mergeCell ref="A1345:XFD1345"/>
    <mergeCell ref="A1257:C1269"/>
    <mergeCell ref="A1270:XFD1270"/>
    <mergeCell ref="A1272:C1284"/>
    <mergeCell ref="A1285:XFD1285"/>
    <mergeCell ref="A1287:C1299"/>
    <mergeCell ref="A1300:XFD1300"/>
    <mergeCell ref="A1210:C1224"/>
    <mergeCell ref="A1225:XFD1225"/>
    <mergeCell ref="A1227:C1239"/>
    <mergeCell ref="A1240:XFD1240"/>
    <mergeCell ref="A1242:C1254"/>
    <mergeCell ref="A1255:XFD1255"/>
    <mergeCell ref="A1165:C1176"/>
    <mergeCell ref="A1178:XFD1178"/>
    <mergeCell ref="A1180:C1192"/>
    <mergeCell ref="A1193:XFD1193"/>
    <mergeCell ref="A1195:C1207"/>
    <mergeCell ref="A1208:XFD1208"/>
    <mergeCell ref="A1120:C1132"/>
    <mergeCell ref="A1133:XFD1133"/>
    <mergeCell ref="A1135:C1147"/>
    <mergeCell ref="A1148:XFD1148"/>
    <mergeCell ref="A1150:C1162"/>
    <mergeCell ref="A1163:XFD1163"/>
    <mergeCell ref="A1073:C1087"/>
    <mergeCell ref="A1088:XFD1088"/>
    <mergeCell ref="A1090:C1102"/>
    <mergeCell ref="A1103:XFD1103"/>
    <mergeCell ref="A1105:C1117"/>
    <mergeCell ref="A1118:XFD1118"/>
    <mergeCell ref="A1021:C1036"/>
    <mergeCell ref="A1037:XFD1037"/>
    <mergeCell ref="A1039:C1053"/>
    <mergeCell ref="A1054:XFD1054"/>
    <mergeCell ref="A1056:C1070"/>
    <mergeCell ref="A1071:XFD1071"/>
    <mergeCell ref="A970:C984"/>
    <mergeCell ref="A985:XFD985"/>
    <mergeCell ref="A987:C1001"/>
    <mergeCell ref="A1002:XFD1002"/>
    <mergeCell ref="A1004:C1018"/>
    <mergeCell ref="A1019:XFD1019"/>
    <mergeCell ref="A919:C933"/>
    <mergeCell ref="A934:XFD934"/>
    <mergeCell ref="A936:C950"/>
    <mergeCell ref="A951:XFD951"/>
    <mergeCell ref="A953:C967"/>
    <mergeCell ref="A968:XFD968"/>
    <mergeCell ref="A870:C884"/>
    <mergeCell ref="A885:XFD885"/>
    <mergeCell ref="A887:C901"/>
    <mergeCell ref="A902:XFD902"/>
    <mergeCell ref="A904:C916"/>
    <mergeCell ref="A917:XFD917"/>
    <mergeCell ref="A821:C835"/>
    <mergeCell ref="A836:XFD836"/>
    <mergeCell ref="A838:C851"/>
    <mergeCell ref="A852:XFD852"/>
    <mergeCell ref="A854:C867"/>
    <mergeCell ref="A868:XFD868"/>
    <mergeCell ref="A770:C784"/>
    <mergeCell ref="A785:XFD785"/>
    <mergeCell ref="A787:C801"/>
    <mergeCell ref="A802:XFD802"/>
    <mergeCell ref="A804:C818"/>
    <mergeCell ref="A819:XFD819"/>
    <mergeCell ref="A720:C734"/>
    <mergeCell ref="A735:XFD735"/>
    <mergeCell ref="A737:C750"/>
    <mergeCell ref="A751:XFD751"/>
    <mergeCell ref="A753:C767"/>
    <mergeCell ref="A768:XFD768"/>
    <mergeCell ref="A669:C683"/>
    <mergeCell ref="A684:XFD684"/>
    <mergeCell ref="A686:C700"/>
    <mergeCell ref="A701:XFD701"/>
    <mergeCell ref="A703:C717"/>
    <mergeCell ref="A718:XFD718"/>
    <mergeCell ref="A618:C632"/>
    <mergeCell ref="A633:XFD633"/>
    <mergeCell ref="A635:C649"/>
    <mergeCell ref="A650:XFD650"/>
    <mergeCell ref="A652:C666"/>
    <mergeCell ref="A667:XFD667"/>
    <mergeCell ref="A567:C581"/>
    <mergeCell ref="A582:XFD582"/>
    <mergeCell ref="A584:C598"/>
    <mergeCell ref="A599:XFD599"/>
    <mergeCell ref="A601:C615"/>
    <mergeCell ref="A616:XFD616"/>
    <mergeCell ref="A515:C529"/>
    <mergeCell ref="A530:XFD530"/>
    <mergeCell ref="A532:C547"/>
    <mergeCell ref="A548:XFD548"/>
    <mergeCell ref="A550:C564"/>
    <mergeCell ref="A565:XFD565"/>
    <mergeCell ref="A465:C478"/>
    <mergeCell ref="A479:XFD479"/>
    <mergeCell ref="A481:C495"/>
    <mergeCell ref="A496:XFD496"/>
    <mergeCell ref="A498:C512"/>
    <mergeCell ref="A513:XFD513"/>
    <mergeCell ref="A414:C427"/>
    <mergeCell ref="A428:XFD428"/>
    <mergeCell ref="A430:C445"/>
    <mergeCell ref="A446:XFD446"/>
    <mergeCell ref="A448:C462"/>
    <mergeCell ref="A463:XFD463"/>
    <mergeCell ref="A361:C375"/>
    <mergeCell ref="A376:XFD376"/>
    <mergeCell ref="A378:C392"/>
    <mergeCell ref="A393:XFD393"/>
    <mergeCell ref="A395:C411"/>
    <mergeCell ref="A412:XFD412"/>
    <mergeCell ref="A308:C323"/>
    <mergeCell ref="A324:XFD324"/>
    <mergeCell ref="A326:C340"/>
    <mergeCell ref="A341:XFD341"/>
    <mergeCell ref="A343:C358"/>
    <mergeCell ref="A359:XFD359"/>
    <mergeCell ref="A258:C272"/>
    <mergeCell ref="A273:XFD273"/>
    <mergeCell ref="A275:C288"/>
    <mergeCell ref="A289:XFD289"/>
    <mergeCell ref="A291:C305"/>
    <mergeCell ref="A306:XFD306"/>
    <mergeCell ref="A209:C223"/>
    <mergeCell ref="A224:XFD224"/>
    <mergeCell ref="A226:C239"/>
    <mergeCell ref="A240:XFD240"/>
    <mergeCell ref="A242:C255"/>
    <mergeCell ref="A256:XFD256"/>
    <mergeCell ref="A160:C173"/>
    <mergeCell ref="A174:XFD174"/>
    <mergeCell ref="A176:C190"/>
    <mergeCell ref="A191:XFD191"/>
    <mergeCell ref="A193:C206"/>
    <mergeCell ref="A207:XFD207"/>
    <mergeCell ref="A108:C121"/>
    <mergeCell ref="A122:XFD122"/>
    <mergeCell ref="A124:C140"/>
    <mergeCell ref="A141:XFD141"/>
    <mergeCell ref="A143:C157"/>
    <mergeCell ref="A158:XFD158"/>
    <mergeCell ref="A58:C72"/>
    <mergeCell ref="A73:XFD73"/>
    <mergeCell ref="A75:C88"/>
    <mergeCell ref="A89:XFD89"/>
    <mergeCell ref="A91:C105"/>
    <mergeCell ref="A106:XFD106"/>
    <mergeCell ref="A8:C21"/>
    <mergeCell ref="A22:XFD22"/>
    <mergeCell ref="A24:C37"/>
    <mergeCell ref="A38:XFD38"/>
    <mergeCell ref="A40:C55"/>
    <mergeCell ref="A56:XFD56"/>
    <mergeCell ref="A2:H2"/>
    <mergeCell ref="A5:A6"/>
    <mergeCell ref="B5:B6"/>
    <mergeCell ref="C5:C6"/>
    <mergeCell ref="D5:D6"/>
    <mergeCell ref="E5:H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2015-10-26T03:43:48Z</dcterms:created>
  <dcterms:modified xsi:type="dcterms:W3CDTF">2015-10-26T04:06:20Z</dcterms:modified>
</cp:coreProperties>
</file>